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D:\01 VICERRECTORIA\2018\LICITACIONES\18\"/>
    </mc:Choice>
  </mc:AlternateContent>
  <bookViews>
    <workbookView xWindow="0" yWindow="0" windowWidth="15360" windowHeight="7650" activeTab="2"/>
  </bookViews>
  <sheets>
    <sheet name="VERIFICACIÓN JURÍDICA 18" sheetId="65" r:id="rId1"/>
    <sheet name="VERIFICACION FINANCIERA" sheetId="63" r:id="rId2"/>
    <sheet name="VERIFICACION TECNICA" sheetId="57" r:id="rId3"/>
    <sheet name="VTE" sheetId="33" r:id="rId4"/>
    <sheet name="CALIFICACION PERSONAL" sheetId="58" r:id="rId5"/>
    <sheet name="PROPUESTA ECONOMICA" sheetId="32" state="hidden" r:id="rId6"/>
  </sheets>
  <externalReferences>
    <externalReference r:id="rId7"/>
    <externalReference r:id="rId8"/>
    <externalReference r:id="rId9"/>
    <externalReference r:id="rId10"/>
    <externalReference r:id="rId11"/>
    <externalReference r:id="rId12"/>
  </externalReferences>
  <definedNames>
    <definedName name="_xlnm.Print_Area" localSheetId="4">'CALIFICACION PERSONAL'!$A$1:$O$33</definedName>
    <definedName name="_xlnm.Print_Area" localSheetId="2">'VERIFICACION TECNICA'!$A$1:$L$58</definedName>
    <definedName name="ELECTRICA" localSheetId="0">'[1]3.PRESUP. ELECTRICO'!$A$4:$G$212</definedName>
    <definedName name="ELECTRICA">'[2]3.PRESUP. ELECTRICO'!$A$4:$G$212</definedName>
    <definedName name="Export" localSheetId="4" hidden="1">{"'Hoja1'!$A$1:$I$70"}</definedName>
    <definedName name="Export" localSheetId="1" hidden="1">{"'Hoja1'!$A$1:$I$70"}</definedName>
    <definedName name="Export" localSheetId="0" hidden="1">{"'Hoja1'!$A$1:$I$70"}</definedName>
    <definedName name="Export" localSheetId="2" hidden="1">{"'Hoja1'!$A$1:$I$70"}</definedName>
    <definedName name="Export" hidden="1">{"'Hoja1'!$A$1:$I$70"}</definedName>
    <definedName name="formula" localSheetId="4">'[3]VERIFICACION TECNICA'!$A$34:$B$37</definedName>
    <definedName name="formula" localSheetId="1">#REF!</definedName>
    <definedName name="formula" localSheetId="0">#REF!</definedName>
    <definedName name="formula" localSheetId="2">'VERIFICACION TECNICA'!$A$34:$B$37</definedName>
    <definedName name="formula">#REF!</definedName>
    <definedName name="HTML_CodePage" hidden="1">1252</definedName>
    <definedName name="HTML_Control" localSheetId="4" hidden="1">{"'Hoja1'!$A$1:$I$70"}</definedName>
    <definedName name="HTML_Control" localSheetId="1" hidden="1">{"'Hoja1'!$A$1:$I$70"}</definedName>
    <definedName name="HTML_Control" localSheetId="0" hidden="1">{"'Hoja1'!$A$1:$I$70"}</definedName>
    <definedName name="HTML_Control" localSheetId="2"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 localSheetId="0">'[1]2.PRESUPUESTO OBRA CIVIL'!$A$4:$G$224</definedName>
    <definedName name="OBRA_CIVIL">'[2]2.PRESUPUESTO OBRA CIVIL'!$A$4:$G$224</definedName>
    <definedName name="PROGRAMA" localSheetId="0">'[4]Planes Validar'!$B$2:$B$7</definedName>
    <definedName name="PROGRAMA">'[5]Planes Validar'!$B$2:$B$7</definedName>
    <definedName name="SELECCION" localSheetId="0">[4]Soluciones!$B$7</definedName>
    <definedName name="SELECCION">[5]Soluciones!$B$7</definedName>
    <definedName name="_xlnm.Print_Titles" localSheetId="4">'CALIFICACION PERSONAL'!$A:$E,'CALIFICACION PERSONAL'!$1:$12</definedName>
    <definedName name="_xlnm.Print_Titles" localSheetId="1">'VERIFICACION FINANCIERA'!$A:$B,'VERIFICACION FINANCIERA'!$1:$11</definedName>
    <definedName name="_xlnm.Print_Titles" localSheetId="2">'VERIFICACION TECNICA'!$A:$B,'VERIFICACION TECNICA'!$1:$11</definedName>
  </definedNames>
  <calcPr calcId="152511" iterateDelta="1E-4"/>
  <extLst>
    <ext xmlns:mx="http://schemas.microsoft.com/office/mac/excel/2008/main" uri="{7523E5D3-25F3-A5E0-1632-64F254C22452}">
      <mx:ArchID Flags="2"/>
    </ext>
  </extLst>
</workbook>
</file>

<file path=xl/calcChain.xml><?xml version="1.0" encoding="utf-8"?>
<calcChain xmlns="http://schemas.openxmlformats.org/spreadsheetml/2006/main">
  <c r="L10" i="58" l="1"/>
  <c r="N10" i="58" l="1"/>
  <c r="O20" i="58"/>
  <c r="L14" i="57"/>
  <c r="K14" i="57" s="1"/>
  <c r="K13" i="57" s="1"/>
  <c r="W3" i="33"/>
  <c r="W49" i="33"/>
  <c r="X49" i="33" s="1"/>
  <c r="W37" i="33"/>
  <c r="X37" i="33" s="1"/>
  <c r="W25" i="33"/>
  <c r="X25" i="33" s="1"/>
  <c r="W10" i="33"/>
  <c r="L27" i="57"/>
  <c r="L29" i="57" s="1"/>
  <c r="L26" i="57"/>
  <c r="S3" i="33"/>
  <c r="J10" i="58"/>
  <c r="O3" i="33"/>
  <c r="H10" i="58"/>
  <c r="W11" i="33" l="1"/>
  <c r="W6" i="33" s="1"/>
  <c r="W13" i="33" s="1"/>
  <c r="S49" i="33"/>
  <c r="O49" i="33"/>
  <c r="S37" i="33"/>
  <c r="O37" i="33"/>
  <c r="S25" i="33"/>
  <c r="O25" i="33"/>
  <c r="K3" i="33"/>
  <c r="K25" i="33"/>
  <c r="K37" i="33"/>
  <c r="K49" i="33"/>
  <c r="G49" i="33"/>
  <c r="G37" i="33"/>
  <c r="G25" i="33"/>
  <c r="M20" i="58"/>
  <c r="K20" i="58"/>
  <c r="I20" i="58"/>
  <c r="G20" i="58"/>
  <c r="E20" i="58"/>
  <c r="F10" i="58"/>
  <c r="G3" i="33"/>
  <c r="S11" i="33" l="1"/>
  <c r="S10" i="33" l="1"/>
  <c r="S6" i="33" s="1"/>
  <c r="P49" i="33"/>
  <c r="O11" i="33"/>
  <c r="L49" i="33"/>
  <c r="K11" i="33"/>
  <c r="G11" i="33"/>
  <c r="T49" i="33"/>
  <c r="G10" i="33" l="1"/>
  <c r="G6" i="33" s="1"/>
  <c r="O10" i="33"/>
  <c r="P25" i="33"/>
  <c r="K10" i="33"/>
  <c r="K6" i="33" s="1"/>
  <c r="F14" i="57" s="1"/>
  <c r="H49" i="33"/>
  <c r="T37" i="33"/>
  <c r="T25" i="33"/>
  <c r="J26" i="57" l="1"/>
  <c r="H26" i="57"/>
  <c r="B43" i="57"/>
  <c r="F26" i="57" l="1"/>
  <c r="S13" i="33"/>
  <c r="J14" i="57"/>
  <c r="I14" i="57" s="1"/>
  <c r="I13" i="57" s="1"/>
  <c r="D26" i="57" l="1"/>
  <c r="B37" i="57" s="1"/>
  <c r="B35" i="57" l="1"/>
  <c r="M26" i="57"/>
  <c r="B39" i="57"/>
  <c r="B40" i="57" s="1"/>
  <c r="B36" i="57" l="1"/>
  <c r="F27" i="57" s="1"/>
  <c r="H27" i="57"/>
  <c r="H29" i="57" s="1"/>
  <c r="F29" i="57" l="1"/>
  <c r="J27" i="57"/>
  <c r="J29" i="57" s="1"/>
  <c r="D27" i="57"/>
  <c r="D29" i="57" s="1"/>
  <c r="D10" i="33"/>
  <c r="O6" i="33" l="1"/>
  <c r="H14" i="57" l="1"/>
  <c r="G14" i="57" s="1"/>
  <c r="G13" i="57" s="1"/>
  <c r="P37" i="33"/>
  <c r="O13" i="33" l="1"/>
  <c r="L28" i="32" l="1"/>
  <c r="I26" i="32"/>
  <c r="D14" i="57" l="1"/>
  <c r="E14" i="57"/>
  <c r="E13" i="57" s="1"/>
  <c r="H37" i="33"/>
  <c r="L25" i="33"/>
  <c r="H25" i="33"/>
  <c r="L37" i="33"/>
  <c r="C14" i="57" l="1"/>
  <c r="C13" i="57" s="1"/>
  <c r="K13" i="33"/>
  <c r="G13" i="33"/>
</calcChain>
</file>

<file path=xl/sharedStrings.xml><?xml version="1.0" encoding="utf-8"?>
<sst xmlns="http://schemas.openxmlformats.org/spreadsheetml/2006/main" count="644" uniqueCount="269">
  <si>
    <t>ITEM</t>
  </si>
  <si>
    <t>CANT.</t>
  </si>
  <si>
    <t>Und</t>
  </si>
  <si>
    <t>Suministro e instalacion de de rack central abierto para 45 U, de 210 cm de altura en formato 19" para voz y datos, con organizadores verticales de rodillo (para protección de cable)</t>
  </si>
  <si>
    <t>UND</t>
  </si>
  <si>
    <t>Suministro e Instalación Hilo de tierra en bandeja tipo malla #6 desnudo, incluye conectores para bandeja tipo malla</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</si>
  <si>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</si>
  <si>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Mts</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</si>
  <si>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</si>
  <si>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Suministro luminaria "SALIDA EMERGENCIA" con chasis moldeado e inyectado en termoplastico ABS , sistema de pulsador para verificacion de descarga, tensiones de operación 120 V- 60 Hz- bateria libre de mantenimiento</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</si>
  <si>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</si>
  <si>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</si>
  <si>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Glb</t>
  </si>
  <si>
    <t>1.20</t>
  </si>
  <si>
    <t>Certificacion de puntos de VOZ Y DATOS</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</si>
  <si>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</si>
  <si>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</si>
  <si>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</si>
  <si>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</si>
  <si>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GLB</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</si>
  <si>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</si>
  <si>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t>Extensión de circuitos en CABLE 3#12 #12 Cu THHN - CENTELSA / CECSA -  por bandeja canastilla</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</si>
  <si>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</si>
  <si>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Puntas captadora de aluminio tipo franklin 1mx16mm</t>
  </si>
  <si>
    <t xml:space="preserve">Platina sobre cubierta metalica para base de punta captadora </t>
  </si>
  <si>
    <t xml:space="preserve">Alambron de aluminio No 8 </t>
  </si>
  <si>
    <t xml:space="preserve">Soporte sobre cubierta metalica para alambron </t>
  </si>
  <si>
    <t xml:space="preserve">Soporte sobre columnas para alambron </t>
  </si>
  <si>
    <t>Grapa doble ala ( Sujecion tubo IMC 1")</t>
  </si>
  <si>
    <t>Grapa bimetalica</t>
  </si>
  <si>
    <t>Ducto PVC 1" X 3m</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</si>
  <si>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</si>
  <si>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</si>
  <si>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</si>
  <si>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</si>
  <si>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</si>
  <si>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COSTOS DIRECTOS</t>
  </si>
  <si>
    <t>Utilidad</t>
  </si>
  <si>
    <t>TOTAL AUI</t>
  </si>
  <si>
    <t>Iva sobre utilidad</t>
  </si>
  <si>
    <t>3.10</t>
  </si>
  <si>
    <t>SUBTOTAL</t>
  </si>
  <si>
    <t>Conexión de Ups y acometida a tablero minipragma circuitos regulados por ducto metalico cable Cu #8. con clavijas media vuelta de seguridad 4H- 20 A</t>
  </si>
  <si>
    <t>Cable de cobre 2 DD</t>
  </si>
  <si>
    <t>Extensión de circuitos en ALAMBRE 3#12  Cu THHN - CENTELSA / CECSA - por bandeja canastilla</t>
  </si>
  <si>
    <t>Salida de emergencia en muro, incluye  tubería de 1/2", 3/4"  EMT, Caja 2x4" Galvanizada para EMT, accesorios, soportes, alambre  3#12AWG THHN, empalmes conectores de resorte, identificación de circuito</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</si>
  <si>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</si>
  <si>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</si>
  <si>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Instalacion  luminaria de emergencia  -  incluye  conectores de resorte</t>
  </si>
  <si>
    <t>Instalacion  letrero "salida de emergencia " - incluye  conectores de resorte</t>
  </si>
  <si>
    <t>INSTALACIONES  ELECTRICAS</t>
  </si>
  <si>
    <t>INSTALACIONES VOZ Y DATOS</t>
  </si>
  <si>
    <t>Construccion de sistema de puesta a tierra - 4 varillas de cobre 2,4 mts- soldadura exotermica-cable cobre #2- cola hasta tablero - rotura de piso- reconstruccion</t>
  </si>
  <si>
    <t>Desmonte de redes  existentes</t>
  </si>
  <si>
    <t>m2</t>
  </si>
  <si>
    <t>Pintura ocre tipo koraza para exteriores 3 manos</t>
  </si>
  <si>
    <t>M2</t>
  </si>
  <si>
    <t>Resane , pintura interiores color extistente, 2 manos, Pintura tipo vinilo</t>
  </si>
  <si>
    <t>Instalación y armado caja legrand 6 puertos sc</t>
  </si>
  <si>
    <t>Fusiones de fibra monomodo en caja legrand sc</t>
  </si>
  <si>
    <t xml:space="preserve">SUBTOTAL </t>
  </si>
  <si>
    <t>SISTEMA DE APANTALLAMIENTO CONTRA DESCARGAS ATMOSFERICAS 2 BLOQUES</t>
  </si>
  <si>
    <t>Aseo general obra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</si>
  <si>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</si>
  <si>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VR.UNITARIO</t>
  </si>
  <si>
    <t>VR.TOTAL</t>
  </si>
  <si>
    <t>DESCRIPCION ACTIVIDAD</t>
  </si>
  <si>
    <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family val="2"/>
      </rPr>
      <t>CABLE</t>
    </r>
    <r>
      <rPr>
        <sz val="10"/>
        <color theme="1"/>
        <rFont val="Arial"/>
        <family val="2"/>
      </rPr>
      <t xml:space="preserve">  #12 Cu THHN - CENTELSA / CECSA - empalmes conectores de resorte tipo 3M Scotchlok-  por ducto metalico(sin suministo de ducto)</t>
    </r>
  </si>
  <si>
    <t>Suministro Fibra optica 12 hilos SM ITU G- 652</t>
  </si>
  <si>
    <t>MT</t>
  </si>
  <si>
    <t>Suministro caja legrand 6 puertos sc</t>
  </si>
  <si>
    <t>M3</t>
  </si>
  <si>
    <t>Suministro e Instalación de Tubería Conduit PVC de 2" x 3 mt - Accesorios</t>
  </si>
  <si>
    <t>Suministro e instalación Pigtail</t>
  </si>
  <si>
    <t>Suministro e instalación gabinete de pared 5 UR</t>
  </si>
  <si>
    <t>Suministro de pareja de tranceiver 10/100/1000 monomodo simplex.</t>
  </si>
  <si>
    <t>FIBRA OPTICA</t>
  </si>
  <si>
    <t>Administración</t>
  </si>
  <si>
    <t>Imprevistos</t>
  </si>
  <si>
    <t>Tendido y adosado de fibra optica 12 hilos canalizado incluye Pruebas Reflectometricas</t>
  </si>
  <si>
    <t>Caja electrica en concreto 50x50x50 de 3000 psi, norma RETIE</t>
  </si>
  <si>
    <t>Excavación en terreno natural, Incluye Relleno compactado con Material Seleccionado del Sitio al 95% P.M., colchon de arena 5 cm y cinta de señalización.</t>
  </si>
  <si>
    <t>Canalización en concreto y Reposición de Concreto &lt;=7 cm. De espesor - 3000 PSI</t>
  </si>
  <si>
    <t xml:space="preserve"> instalacion de cable de Cu DD # 2 para SPT del apantallamiento - enterrado sin tuberia a 50 cm de profundidad</t>
  </si>
  <si>
    <t>4.10</t>
  </si>
  <si>
    <t>UNIVERSIDAD DEL CAUCA</t>
  </si>
  <si>
    <t>TOTAL PROPUESTA ECONOMICA</t>
  </si>
  <si>
    <t>Firma Proponente</t>
  </si>
  <si>
    <t>ANEXO B. PROPUESTA TECNO-ECONOMICA</t>
  </si>
  <si>
    <t>OK</t>
  </si>
  <si>
    <t>PROPONENTE</t>
  </si>
  <si>
    <t>OFICIAL</t>
  </si>
  <si>
    <t>VALOR TOTAL EJECUTADO (VTE)</t>
  </si>
  <si>
    <t>VTE1</t>
  </si>
  <si>
    <t>EXPERIENCIA ESPECIFICA</t>
  </si>
  <si>
    <t>VTE</t>
  </si>
  <si>
    <t>CONTRATO 1</t>
  </si>
  <si>
    <t>VALOR</t>
  </si>
  <si>
    <t>RUP</t>
  </si>
  <si>
    <t>AÑO DE TERMINACION</t>
  </si>
  <si>
    <t>% PARTICIPACION</t>
  </si>
  <si>
    <t>CONTRATO 2</t>
  </si>
  <si>
    <t>VALOR TOTAL EJECUTADO</t>
  </si>
  <si>
    <t>UNIVERSIDAD DEL CAUCA - VICERRECTORÍA ADMINISTRATIVA</t>
  </si>
  <si>
    <t xml:space="preserve">COMITÉ TÉCNICO ASESOR </t>
  </si>
  <si>
    <t>PROPONENTES</t>
  </si>
  <si>
    <t>REQUERIMIENTOS</t>
  </si>
  <si>
    <t>CUMPLE</t>
  </si>
  <si>
    <t>VALOR/ OBSERVACION</t>
  </si>
  <si>
    <t>EXPERIENCIA ESPECÍFICA</t>
  </si>
  <si>
    <t>SI</t>
  </si>
  <si>
    <t>N/A</t>
  </si>
  <si>
    <t>CONCEPTO</t>
  </si>
  <si>
    <t>ORIGINAL FIRMADO</t>
  </si>
  <si>
    <t>CARLOS JULIO ZUÑIGA SANCHEZ</t>
  </si>
  <si>
    <t>CIELO PEREZ SOLANO</t>
  </si>
  <si>
    <t>Presidenta Junta de Licitaciones y Contratos</t>
  </si>
  <si>
    <t>Vicerrectora Administrativa</t>
  </si>
  <si>
    <t>Profesional Especializado</t>
  </si>
  <si>
    <t>40% VTE</t>
  </si>
  <si>
    <t>VERIFICACIÓN REQUISITOS TECNICOS HABILITANTES</t>
  </si>
  <si>
    <t>% PARTICIPACION (40%)</t>
  </si>
  <si>
    <t>2.3.</t>
  </si>
  <si>
    <t>2.3.1.</t>
  </si>
  <si>
    <t>UNIVERSIDAD DEL CAUCA - VICERRECTORIA ADMINISTRATIVA</t>
  </si>
  <si>
    <t>HABIL</t>
  </si>
  <si>
    <t>VTE2</t>
  </si>
  <si>
    <t>PERSONAL MÍNIMO REQUERIDO</t>
  </si>
  <si>
    <t>2.4.</t>
  </si>
  <si>
    <t>PROPUESTA ECONOMICA</t>
  </si>
  <si>
    <t>Corrección Aritmetica</t>
  </si>
  <si>
    <t>VR. PROPUESTA CORREGIDA</t>
  </si>
  <si>
    <t>PUNTAJE VR. PROPUESTA</t>
  </si>
  <si>
    <t>TOTAL</t>
  </si>
  <si>
    <t>ORDEN DE ELEGIBILIDAD</t>
  </si>
  <si>
    <t>PO</t>
  </si>
  <si>
    <t>FORMULA</t>
  </si>
  <si>
    <t>MEDIA</t>
  </si>
  <si>
    <t>Of.validas</t>
  </si>
  <si>
    <t># PO</t>
  </si>
  <si>
    <t>TRM</t>
  </si>
  <si>
    <t>Decimales</t>
  </si>
  <si>
    <t xml:space="preserve">COMITÉ TECNICO ASESOR </t>
  </si>
  <si>
    <t>CALIFICACIÓN  FACTOR CALIDAD</t>
  </si>
  <si>
    <t>ÍTEM</t>
  </si>
  <si>
    <t>FACTOR CALIDAD</t>
  </si>
  <si>
    <t>MAX</t>
  </si>
  <si>
    <t>En el caso de estructura plural, el integrante que aporte el 40% de la experiencia específica o más relacionada con el criterio del VTE, deberá tener una participación mínima en la estructura plural del 40%.</t>
  </si>
  <si>
    <t>CONTRATO 3</t>
  </si>
  <si>
    <t>Contratista - Profesional Especializado</t>
  </si>
  <si>
    <t>PUNTAJE PERSONAL ADICIONAL</t>
  </si>
  <si>
    <t>PENDIENTE SORTEAR FORMULA</t>
  </si>
  <si>
    <t>VALOR TOTAL EJECUTADO 
PO = $115.999.996,oo</t>
  </si>
  <si>
    <t xml:space="preserve">Máximo DOS (2) contratos de interventoría de obras de construcción y/o adecuación y/o ampliación y/o remodelación y/o mantenimiento y/o rehabilitación y/o mejoramiento de edificaciones públicos especializados. La sumatoria del valor actualizado de los contratos aportados debe ser por una cuantía igual o superior al presupuesto oficial de la presente convocatoria, relacionada con el criterio de VALOR TOTAL EJECUTADO (VTE). 
La experiencia específica se acreditará mediante la presentación de las correspondientes actas de liquidación y/o actas de recibo final y/o certificaciones suscritas por el representante legal o quien tenga por decreto o documento similar la asignación de sus funciones en la entidad territorial y en las que sea posible verificar las actividades objeto del presente proceso.
Los contratos que aporte el oferente para demostrar su experiencia específica, deberán haberse ejecutado y liquidado antes del cierre de la presente convocatoria y deberán contener como mínimo Nº del contrato, entidad contratante, objeto, fecha de inicio, fecha de finalización y valor total ejecutado. 
No se tendrán en cuenta para la evaluación aquellas certificaciones que no contengan la información que permita verificar el cumplimiento de los requisitos establecidos en este numeral o anexar actas de los contratos de obras a los cuales les hizo la interventoría. </t>
  </si>
  <si>
    <t>En ofertas presentadas por consorcios o uniones temporales, todos los integrantes deben acreditar como mínimo el 30% de la experiencia especifica en relación con el con el criterio de VALOR TOTAL EJECUTADO (VTE), en máximo dos (2) contratos que cumpla con los mismos requerimientos habilitantes de experiencia (incluyendo la que se aporta para la experiencia específica del proponente plural).</t>
  </si>
  <si>
    <t xml:space="preserve">• Inspector de interventoría. Dos (02) Inspectores de Interventoría (Topógrafo o Tecnólogo/Técnico en Obras Civiles o Construcción), con al menos cinco (5) años de experiencia general, contados a partir de la expedición de la matricula profesional o expedición del certificado de aptitud ocupacional como técnico en obras civiles o en construcción. Adicionalmente deberá presentar certificado de entrenamiento o reentrenamiento de trabajo seguro en alturas nivel avanzado vigente, es decir con fecha de expedición que no supere un (1) año a la fecha de cierre de la presente convocatoria. </t>
  </si>
  <si>
    <t>• Residente de  interventoría. Un (1) ingeniero civil o arquitecto con al menos tres (3) años de experiencia general, contados a partir de la expedición de la matricula profesional, y experiencia específica certificada como residente de interventoría o director de interventoría, de obras de construcción y/o adecuación y/o ampliación y/o remodelación y/o mantenimiento y/o rehabilitación y/o mejoramiento de edificaciones publicas especializadas expedida por entidad pública o entidad privada contratante (exceptuando de estas últimas, las personas naturales, consorcios y uniones temporales), o contratista de al menos un (01) contrato de interventoría de obras de construcción y/o adecuación y/o ampliación y/o remodelación y/o mantenimiento y/o rehabilitación y/o mejoramiento de edificaciones publicas especializadas celebrados con entidades públicas o entidad privada contratante (exceptuando de estas últimas, las personas naturales, consorcios y uniones temporales). Adicionalmente deberá presentar certificado de entrenamiento o reentrenamiento de trabajo seguro en alturas nivel avanzado vigente, es decir con fecha de expedición que no supere un (1) año a la fecha de cierre de la presente convocatoria.</t>
  </si>
  <si>
    <t>• Director de  interventoría: Un (1) ingeniero civil o arquitecto con al menos cinco (5) años de experiencia general, contados a partir de la expedición de la matricula profesional, y experiencia específica certificada como residente de interventoría o director de interventoría, de obras de construcción y/o adecuación y/o ampliación y/o remodelación y/o mantenimiento y/o rehabilitación y/o mejoramiento de edificaciones publicas especializadas expedida por entidad pública o entidad privada contratante (exceptuando de estas últimas, las personas naturales, consorcios y uniones temporales), o contratista de al menos dos (02) contratos de interventoría de obras de construcción y/o adecuación y/o ampliación y/o remodelación y/o mantenimiento y/o rehabilitación y/o mejoramiento de edificaciones publicas especializadas celebrados con entidades públicas o entidad privada contratante (exceptuando de estas últimas, las personas naturales, consorcios y uniones temporales). Adicionalmente deberá presentar certificado de entrenamiento o reentrenamiento de trabajo seguro en alturas nivel avanzado vigente, es decir con fecha de expedición que no supere un (1) año a la fecha de cierre de la presente convocatoria.</t>
  </si>
  <si>
    <t>2.3.2.</t>
  </si>
  <si>
    <t>LICITACIÓN PÚBLICA N° 018-2018</t>
  </si>
  <si>
    <t>OBJETO: INTERVENTORIA INTEGRAL TECNICA, ADMINISTRATIVA, JURIDICA Y FINANCIERA PARA EL CONTRATO DE MANTENIMIENTO INTEGRAL DE BIENES MUEBLES E INMUEBLES DE LA UNIVERSIDAD DEL CAUCA PARA EL AÑO 2018</t>
  </si>
  <si>
    <t>LICITACION No. 018-2018</t>
  </si>
  <si>
    <t>MARIA EUGENIA TRUJILLO SOLARTE</t>
  </si>
  <si>
    <t>UNSPSC
811015</t>
  </si>
  <si>
    <t>EXPERIENCIA GENERAL</t>
  </si>
  <si>
    <t>3.2</t>
  </si>
  <si>
    <t>EXPERIENCIA ADICIONAL DEL PERSONAL REQUERIDO</t>
  </si>
  <si>
    <t>UNA (1) CERTIFICACION</t>
  </si>
  <si>
    <t>DIRECTOR DE INTERVENTORIA</t>
  </si>
  <si>
    <t>5 AÑOS &lt; EXPERIENCIA GNRAL &lt;= 8 AÑOS</t>
  </si>
  <si>
    <t>EXPERIENCIA GNRAL &gt; 8 AÑOS</t>
  </si>
  <si>
    <t>DOS (2) CERTIFICACIONES</t>
  </si>
  <si>
    <t>EXPERIENCIA ADICIONAL</t>
  </si>
  <si>
    <t>RESIDENTE DE INTERVENTORIA</t>
  </si>
  <si>
    <t>INSPECTORES DE INTERVENTORIA</t>
  </si>
  <si>
    <t>3 AÑOS &lt; EXPERIENCIA GNRAL &lt;= 5 AÑOS</t>
  </si>
  <si>
    <t>EXPERIENCIA GNRAL &gt; 5 AÑOS</t>
  </si>
  <si>
    <t>5 AÑOS &lt; EXPERIENCIA GNRAL &lt;= 10 AÑOS</t>
  </si>
  <si>
    <t>EXPERIENCIA GNRAL &gt; 10 AÑOS</t>
  </si>
  <si>
    <t>MAESTRO
FECHA EXP. M.P. 2010
APORTA CARTA DE COMPROMISO
DISPONIBILIDAD 100%
APORTA CURSO NIVEL AVANZADO TRABAJO SEGURO EN ALTURAS
MAESTRO
FECHA EXP. M.P. 2008
APORTA CARTA DE COMPROMISO
DISPONIBILIDAD 100%
APORTA CURSO NIVEL AVANZADO TRABAJO SEGURO EN ALTURAS</t>
  </si>
  <si>
    <t>MAESTRO
FECHA EXP. M.P. 2010
MAESTRO
FECHA EXP. M.P. 2008</t>
  </si>
  <si>
    <t>CONSORCIO UNIVERSITARIO</t>
  </si>
  <si>
    <r>
      <t xml:space="preserve">CONTRATO No.1
APORTA CERTIFICACION Y ACTA DE LIQUIDACION
</t>
    </r>
    <r>
      <rPr>
        <b/>
        <sz val="11"/>
        <color rgb="FFFF0000"/>
        <rFont val="Arial Narrow"/>
        <family val="2"/>
      </rPr>
      <t/>
    </r>
  </si>
  <si>
    <r>
      <t xml:space="preserve">CONTRATO No.1
APORTA ACTA DE LIQUIDACION
CONTRATO No. 2
APORTA CERTIFICACION
</t>
    </r>
    <r>
      <rPr>
        <b/>
        <sz val="11"/>
        <color rgb="FFFF0000"/>
        <rFont val="Arial Narrow"/>
        <family val="2"/>
      </rPr>
      <t/>
    </r>
  </si>
  <si>
    <t>MAESTRO
FECHA EXP. M.P. 2010
APORTA CARTA DE COMPROMISO
DISPONIBILIDAD 100%
APORTA CURSO NIVEL AVANZADO TRABAJO SEGURO EN ALTURAS
TOPOGRAFO
FECHA EXP. M.P. 2012
APORTA CARTA DE COMPROMISO
DISPONIBILIDAD 100%
APORTA CURSO NIVEL AVANZADO TRABAJO SEGURO EN ALTURAS</t>
  </si>
  <si>
    <t>CONSORCIO INTERVMANT</t>
  </si>
  <si>
    <r>
      <t xml:space="preserve">CONTRATO No.1
APORTA ACTA DE LIQUIDACION
CONTRATO No. 2
APORTA ACTA DE RECIBO FINAL
</t>
    </r>
    <r>
      <rPr>
        <b/>
        <sz val="11"/>
        <color rgb="FFFF0000"/>
        <rFont val="Arial Narrow"/>
        <family val="2"/>
      </rPr>
      <t/>
    </r>
  </si>
  <si>
    <t>ING. CIVIL
FECHA EXP. M.P. 2010
APORTA 1 CERTIFICACION ADICIONAL COMO RESIDENTE DE INTERVENTORIA</t>
  </si>
  <si>
    <t>ING. CIVIL
FECHA EXP. M.P. 1991
APORTA CARTA DE COMPROMISO
DEDICACION 100%
APORTA CURSO NIVEL AVANZADO TRABAJO SEGURO EN ALTURAS
APORTA 1 CERTIFICACION VALIDA COMO CONTRATISTA DE INTERVENTORIA PARA CERTIFICAR EXPERIENCIA ESPECIFICA HABILITANTE</t>
  </si>
  <si>
    <t>ING. CIVIL
FECHA EXP. M.P. 2010
APORTA CARTA DE COMPROMISO
DEDICACION 100%
APORTA CURSO NIVEL AVANZADO TRABAJO SEGURO EN ALTURAS
APORTA 1 CERTIFICACION VALIDA COMO RESIDENTE DE INTERVENTORIA PARA CERTIFICAR EXPERIENCIA ESPECIFICA HABILITANTE</t>
  </si>
  <si>
    <t>ING. CIVIL
FECHA EXP. M.P. 1979
APORTA 5 CERTIFICACIONES ADICIONALES COMO CONTRATISTA DE INTERVENTORIA</t>
  </si>
  <si>
    <t>GUSTAVO ACOSTA</t>
  </si>
  <si>
    <r>
      <t xml:space="preserve">CONTRATO No.1
APORTA CERTIFICACION
CONTRATO No. 2
APORTA ACTA DE LIQUIDACION
</t>
    </r>
    <r>
      <rPr>
        <b/>
        <sz val="11"/>
        <color rgb="FFFF0000"/>
        <rFont val="Arial Narrow"/>
        <family val="2"/>
      </rPr>
      <t/>
    </r>
  </si>
  <si>
    <t>ING. CIVIL
FECHA EXP. M.P. 1979
APORTA CARTA DE COMPROMISO
DEDICACION 100%
APORTA CURSO NIVEL AVANZADO TRABAJO SEGURO EN ALTURAS
APORTA 1 CERTIFICACION VALIDA COMO CONTRATISTA DE INTERVENTORIA PARA CERTIFICAR EXPERIENCIA ESPECIFICA HABILITANTE</t>
  </si>
  <si>
    <t>ING. CIVIL
FECHA EXP. M.P. 2001
APORTA CARTA DE COMPROMISO
DEDICACION 50%
APORTA CURSO NIVEL AVANZADO TRABAJO SEGURO EN ALTURAS
APORTA 1 CERTIFICACION VALIDA COMO DIRECTOR DE INTERVENTORIA PARA CERTIFICAR EXPERIENCIA ESPECIFICA HABILITANTE</t>
  </si>
  <si>
    <t>ARQUITECTA
FECHA EXP. M.P. 2000
APORTA CARTA DE COMPROMISO
DEDICACION 100%
APORTA CURSO NIVEL AVANZADO TRABAJO SEGURO EN ALTURAS
APORTA 1 CERTIFICACION VALIDA COMO RESIDENTE DE INTERVENTORIA PARA CERTIFICAR EXPERIENCIA ESPECIFICA HABILITANTE</t>
  </si>
  <si>
    <t>ARQUITECTA
FECHA EXP. M.P. 2000
APORTA 2 CERTIFICACIONES ADICIONALES COMO RESIDENTE DE INTERVENTORIA</t>
  </si>
  <si>
    <t>MAESTRO
FECHA EXP. M.P. 2000
APORTA CARTA DE COMPROMISO
DISPONIBILIDAD 100%
APORTA CURSO NIVEL AVANZADO TRABAJO SEGURO EN ALTURAS
MAESTRO
FECHA EXP. M.P. 2004
APORTA CARTA DE COMPROMISO
DISPONIBILIDAD 100%
APORTA CURSO NIVEL AVANZADO TRABAJO SEGURO EN ALTURAS</t>
  </si>
  <si>
    <t>MAESTRO
FECHA EXP. M.P. 2000
MAESTRO
FECHA EXP. M.P. 2004</t>
  </si>
  <si>
    <t>ING. CIVIL
FECHA EXP. M.P. 2000
APORTA CARTA DE COMPROMISO
DEDICACION 50%
APORTA CURSO NIVEL AVANZADO TRABAJO SEGURO EN ALTURAS
APORTA 1 CERTIFICACION VALIDA COMO RESIDENTE DE INTERVENTORIA PARA CERTIFICAR EXPERIENCIA ESPECIFICA HABILITANTE</t>
  </si>
  <si>
    <t>MAESTRO
FECHA EXP. M.P. 2006
APORTA CARTA DE COMPROMISO
DISPONIBILIDAD 100%
APORTA CURSO NIVEL AVANZADO TRABAJO SEGURO EN ALTURAS
MAESTRO
FECHA EXP. M.P. 2007
APORTA CARTA DE COMPROMISO
DISPONIBILIDAD 100%
APORTA CURSO NIVEL AVANZADO TRABAJO SEGURO EN ALTURAS</t>
  </si>
  <si>
    <t>MAESTRO
FECHA EXP. M.P. 2006
MAESTRO
FECHA EXP. M.P. 2007</t>
  </si>
  <si>
    <t>CONSORCIO PROYECTAR</t>
  </si>
  <si>
    <t>NO OK</t>
  </si>
  <si>
    <t>NO CUMPLE CON EL CODIGO UNSPSC EXIGIDO</t>
  </si>
  <si>
    <r>
      <t xml:space="preserve">CONTRATO No.1
APORTA CERTIFICACION
</t>
    </r>
    <r>
      <rPr>
        <b/>
        <sz val="11"/>
        <color rgb="FFFF0000"/>
        <rFont val="Arial Narrow"/>
        <family val="2"/>
      </rPr>
      <t>NO CUMPLE CON EL CODIGO UNSPSC EXIGIDO</t>
    </r>
    <r>
      <rPr>
        <b/>
        <sz val="11"/>
        <rFont val="Arial Narrow"/>
        <family val="2"/>
      </rPr>
      <t xml:space="preserve">
CONTRATO No. 2
APORTA ACTA DE LIQUIDACION Y RECIBO FINAL
</t>
    </r>
    <r>
      <rPr>
        <b/>
        <sz val="11"/>
        <color rgb="FFFF0000"/>
        <rFont val="Arial Narrow"/>
        <family val="2"/>
      </rPr>
      <t/>
    </r>
  </si>
  <si>
    <t>NO</t>
  </si>
  <si>
    <t>ING. CIVIL
FECHA EXP. M.P. 1992
APORTA CARTA DE COMPROMISO
DEDICACION 50%
APORTA CURSO NIVEL AVANZADO TRABAJO SEGURO EN ALTURAS
APORTA 1 CERTIFICACION VALIDA COMO CONTRATISTA DE INTERVENTORIA PARA CERTIFICAR EXPERIENCIA ESPECIFICA HABILITANTE</t>
  </si>
  <si>
    <t>ING. CIVIL
FECHA EXP. M.P. 1992
APORTA 1 CERTIFICACION ADICIONAL COMO CONTRATISTA DE INTERVENTORIA</t>
  </si>
  <si>
    <t>ING. CIVIL
FECHA EXP. M.P. 2010
APORTA CARTA DE COMPROMISO
DEDICACION 100%
APORTA CURSO NIVEL AVANZADO TRABAJO SEGURO EN ALTURAS
APORTA 1 CERTIFICACION VALIDA COMO CONTRATISTA DE INTERVENTORIA PARA CERTIFICAR EXPERIENCIA ESPECIFICA HABILITANTE</t>
  </si>
  <si>
    <r>
      <t xml:space="preserve">ING. CIVIL
FECHA EXP. M.P. 2010
</t>
    </r>
    <r>
      <rPr>
        <b/>
        <sz val="10"/>
        <color rgb="FFFF0000"/>
        <rFont val="Arial Narrow"/>
        <family val="2"/>
      </rPr>
      <t>NO APORTA EXPERIENCIA ESPECIFICA ADICIONAL</t>
    </r>
  </si>
  <si>
    <t>MAESTRO
FECHA EXP. M.P. 2002
APORTA CARTA DE COMPROMISO
DISPONIBILIDAD 100%
APORTA CURSO NIVEL AVANZADO TRABAJO SEGURO EN ALTURAS
MAESTRO
FECHA EXP. M.P. 2006
APORTA CARTA DE COMPROMISO
DISPONIBILIDAD 100%
APORTA CURSO NIVEL AVANZADO TRABAJO SEGURO EN ALTURAS</t>
  </si>
  <si>
    <t>MAESTRO
FECHA EXP. M.P. 2002
MAESTRO
FECHA EXP. M.P. 2006</t>
  </si>
  <si>
    <t>ARQUITECTO
FECHA EXP. M.P. 2011
APORTA CARTA DE COMPROMISO
DEDICACION 50%
APORTA CURSO NIVEL AVANZADO TRABAJO SEGURO EN ALTURAS
APORTA 1 CERTIFICACION VALIDA COMO RESIDENTE DE INTERVENTORIA PARA CERTIFICAR EXPERIENCIA ESPECIFICA HABILITANTE</t>
  </si>
  <si>
    <t>ING. CIVIL
FECHA EXP. M.P. 1987
APORTA CARTA DE COMPROMISO
DEDICACION 50%
APORTA CURSO NIVEL AVANZADO TRABAJO SEGURO EN ALTURAS
APORTA 1 CERTIFICACION VALIDA COMO DIRECTOR DE INTERVENTORIA PARA CERTIFICAR EXPERIENCIA ESPECIFICA HABILITANTE</t>
  </si>
  <si>
    <t>NO HABIL</t>
  </si>
  <si>
    <t xml:space="preserve">COMITÉ FINANCIERO ASESOR </t>
  </si>
  <si>
    <t xml:space="preserve">VERIFICACIÓN REQUISITOS FINANCIEROS - PROPONENTES </t>
  </si>
  <si>
    <t>GUSTAVO ADOLFO ACOSTA ORTEGA</t>
  </si>
  <si>
    <t>2.2.</t>
  </si>
  <si>
    <t>REQUISITOS DE CAPACIDAD FINANCIERA</t>
  </si>
  <si>
    <t>CAPITAL DE TRABAJO &gt;= 100%PO
PO =  $116,000.000</t>
  </si>
  <si>
    <t>NINGUNA</t>
  </si>
  <si>
    <t>ÍNDICE DE LIQUIDEZ &gt;= 1,2</t>
  </si>
  <si>
    <t>NIVEL DE ENDEUDAMIENTO &lt;= 60%</t>
  </si>
  <si>
    <t>RAZÓN DE COBERTURA DE INTERESES &gt;= 1 ó INDEFINIDO</t>
  </si>
  <si>
    <t>RENTABILIDAD SOBRE PATRIMONIO &gt; 0.03</t>
  </si>
  <si>
    <t>RENTABILIDAD SOBRE ACTIVOS &gt; 0.01</t>
  </si>
  <si>
    <t>JOSE REYMIR OJEDA OJEDA</t>
  </si>
  <si>
    <t>Profesional Universitario</t>
  </si>
  <si>
    <t xml:space="preserve">INFORME DE EVALUACIÓN DE OFERTAS </t>
  </si>
  <si>
    <t xml:space="preserve">VERIFICACIÓN REQUISITOS JURIDICOS HABILITANTES - PROPONENTES </t>
  </si>
  <si>
    <t>OBJETO:INTERVENTORIA INTEGRAL TECNICA, ADMINISTRATIVA, JURIDICA Y FINANCIERA PARA EL CONTRATO DE MANTENIMIENTO INTEGRAL DE BIENES MUEBLES E INMUEBLES DE LA UNIVERSIDAD DEL CAUCA PARA EL AÑO 2018</t>
  </si>
  <si>
    <t>MARIA EUGENIA TRUJILLO</t>
  </si>
  <si>
    <t>GUSTAVO ADOLFO ACOSTA</t>
  </si>
  <si>
    <t>OBSERVACION</t>
  </si>
  <si>
    <t>REQUISITOS DE CAPACIDAD JURIDICA</t>
  </si>
  <si>
    <t>CARTA DE PRESENTACIÓN</t>
  </si>
  <si>
    <t>MODIFICA TODA LA CARTA DE PRESENTACIÓN</t>
  </si>
  <si>
    <t>GARANTÍA DE SERIEDAD DE LA PROPUESTA</t>
  </si>
  <si>
    <t xml:space="preserve">EXISTENCIA Y CAPACIDAD LEGAL </t>
  </si>
  <si>
    <t>AUTORIZACIÓN PARA COMPROMETER A LA SOCIEDAD</t>
  </si>
  <si>
    <t xml:space="preserve">DOCUMENTO DE CONFORMACIÓN DE CONSORCIO O UNION TEMPORAL </t>
  </si>
  <si>
    <t xml:space="preserve">REGISTRO UNICO DE PROPONENTES </t>
  </si>
  <si>
    <t xml:space="preserve">RUT
</t>
  </si>
  <si>
    <t>PAGO DE APORTES A SEGURIDAD SOCIAL Y PARAFISCALES</t>
  </si>
  <si>
    <t xml:space="preserve">COMPROMISO DE TRANSPARENCIA: </t>
  </si>
  <si>
    <t>PAZ Y SALVO FINANCIERO</t>
  </si>
  <si>
    <t>NO APORTA EL PAZ Y SALVO DE LA PERSONA JURIDICA QUE CONFORMA EL CONSORCIO</t>
  </si>
  <si>
    <t xml:space="preserve">CERTIFICADO DE ANTECEDENTES FISCALES </t>
  </si>
  <si>
    <t>CERTIFICADO DE ANTECEDENTES DISCIPLINARIOS</t>
  </si>
  <si>
    <t xml:space="preserve">CERTIFICADO DE ANTECEDENTES JUDICIALES </t>
  </si>
  <si>
    <t>REGISTRO NACIONAL DE MEDIDAS CORRECTIVAS</t>
  </si>
  <si>
    <t>HÁBIL</t>
  </si>
  <si>
    <t>YONNE GALVIS AGREDO</t>
  </si>
  <si>
    <t xml:space="preserve">JEFE, OFICINA ASESORA JURIDICA </t>
  </si>
  <si>
    <t xml:space="preserve">UNIVERSIDAD DEL CAUCA </t>
  </si>
  <si>
    <r>
      <t xml:space="preserve">ARQUITECTO
FECHA EXP. M.P. 2011
</t>
    </r>
    <r>
      <rPr>
        <b/>
        <sz val="10"/>
        <color rgb="FFFF0000"/>
        <rFont val="Arial Narrow"/>
        <family val="2"/>
      </rPr>
      <t>APORTA 1 CERTIFICACION COMO RESIDENTE DE INTERVENTORIA QUE NO ES CONSISTENTE Y COHERENTE CON EL PLAZO DE EJECUCION DEL CONTRATO DE INTERVENTORIA
SUBSANA CERTIFICACION PERO NO ES ACEPTADA POR SER OBJETO DE CALIFICACION</t>
    </r>
  </si>
  <si>
    <r>
      <t xml:space="preserve">MAESTRO
FECHA EXP. M.P. 2010
TOPOGRAFO
FECHA EXP. M.P. </t>
    </r>
    <r>
      <rPr>
        <b/>
        <sz val="10"/>
        <color rgb="FFFF0000"/>
        <rFont val="Arial Narrow"/>
        <family val="2"/>
      </rPr>
      <t>1993</t>
    </r>
    <r>
      <rPr>
        <b/>
        <sz val="10"/>
        <rFont val="Arial Narrow"/>
        <family val="2"/>
      </rPr>
      <t xml:space="preserve">
</t>
    </r>
    <r>
      <rPr>
        <b/>
        <sz val="10"/>
        <color rgb="FFFF0000"/>
        <rFont val="Arial Narrow"/>
        <family val="2"/>
      </rPr>
      <t>EL OFERENTE ACLARA LA EXPEDICION DE LA M.P. DEL TOPOGRAFO AÑO 1993</t>
    </r>
  </si>
  <si>
    <r>
      <t xml:space="preserve">ING. CIVIL
FECHA EXP. M.P. 2000
APORTA 1 CERTIFICACION ADICIONAL COMO RESIDENTE DE INTERVENTORIA
</t>
    </r>
    <r>
      <rPr>
        <b/>
        <sz val="10"/>
        <color rgb="FFFF0000"/>
        <rFont val="Arial Narrow"/>
        <family val="2"/>
      </rPr>
      <t xml:space="preserve">SE ACLARA AL OFERENTE QUE UNA CERTIFICACION ES HABILITANTE Y LA OTRA CERTIFICACION ES ADICIONAL DE LAS 2 CERTIFICACIONES APORTADAS </t>
    </r>
  </si>
  <si>
    <t>LA FECHA DEL DOCUMENTO SE ENCUENTRA ERRADA. SUBSANA</t>
  </si>
  <si>
    <t>EL NUMERO DE CEDULA DEL REPRESENTANTE LEGAL SE ENCUENTRA ERRADA EN EL NUMERAL CUARTO. SUBSANA</t>
  </si>
  <si>
    <t>LA FECHA DEL DOCUMENTO SE ENCUENTRA ERRADA PARA AMBOS CONSORCIADOS. SUBSANA</t>
  </si>
  <si>
    <t>NO ADJUNTA EL PAZ Y SALVO FINANCIERO PARA AMBOS CONSORCIADOS. SUBSANA</t>
  </si>
  <si>
    <t>NO ADJUNTA EL PAZ Y SALVO FINANCIERO. SUBSANA</t>
  </si>
  <si>
    <t>NO HÁBIL</t>
  </si>
  <si>
    <r>
      <t xml:space="preserve">ING. CIVIL
FECHA EXP. M.P. 1987
APORTA 1 CERTIFICACION ADICIONAL COMO CONTRATISTA DE INTERVENTORIA
</t>
    </r>
    <r>
      <rPr>
        <b/>
        <sz val="10"/>
        <color rgb="FFFF0000"/>
        <rFont val="Arial Narrow"/>
        <family val="2"/>
      </rPr>
      <t xml:space="preserve">
EL OFERENTE APORTA 2 CERTIFICACIONES ADICIONALES QUE NO SON ACEPTADAS POR SER OBJETO DE CALIFICACION</t>
    </r>
  </si>
  <si>
    <r>
      <t xml:space="preserve">ING. CIVIL
FECHA EXP. M.P. 1991
APORTA 1 CERTIFICACION ADICIONAL COMO CONTRATISTA DE INTERVENTORIA
</t>
    </r>
    <r>
      <rPr>
        <b/>
        <sz val="10"/>
        <color rgb="FFFF0000"/>
        <rFont val="Arial Narrow"/>
        <family val="2"/>
      </rPr>
      <t>EL OFERENTE ACLARA QUE UNA DE LAS CERTIFICACIONES APORTADAS PARA EL DIRECTOR ES VALIDA TAMBIEN PARA EL RESIDENTE Y ESTA CONTENIDA EN LA OFERTA INICIAL A FOLIO 123
EL OFERENTE APORTA 2 CERTIFICACIONES ADICIONALES QUE NO SON ACEPTADAS POR SER OBJETO DE CALIFICACION</t>
    </r>
  </si>
  <si>
    <r>
      <t xml:space="preserve">ING. CIVIL
FECHA EXP. M.P. 2001
APORTA 1 CERTIFICACION ADICIONAL COMO RESIDENTE DE INTERVENTORIA
</t>
    </r>
    <r>
      <rPr>
        <b/>
        <sz val="10"/>
        <color rgb="FFFF0000"/>
        <rFont val="Arial Narrow"/>
        <family val="2"/>
      </rPr>
      <t>EL OFERENTE ACLARA QUE ALLEGO EN SU PROPUESTA 2 CERTICIACIONES ADICONALES COMO RESIDENTE DE INTERVENTORIA A FOLIOS 064 - 065 - 066 - 067 - 068 - 069</t>
    </r>
  </si>
</sst>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quot;$&quot;* #,##0_-;\-&quot;$&quot;* #,##0_-;_-&quot;$&quot;* &quot;-&quot;_-;_-@_-"/>
    <numFmt numFmtId="41" formatCode="_-* #,##0_-;\-* #,##0_-;_-* &quot;-&quot;_-;_-@_-"/>
    <numFmt numFmtId="44" formatCode="_-&quot;$&quot;* #,##0.00_-;\-&quot;$&quot;* #,##0.00_-;_-&quot;$&quot;* &quot;-&quot;??_-;_-@_-"/>
    <numFmt numFmtId="164" formatCode="&quot;$&quot;\ #,##0_);[Red]\(&quot;$&quot;\ #,##0\)"/>
    <numFmt numFmtId="165" formatCode="_-* #,##0.00\ _€_-;\-* #,##0.00\ _€_-;_-* &quot;-&quot;??\ _€_-;_-@_-"/>
    <numFmt numFmtId="166" formatCode="_ * #,##0_ ;_ * \-#,##0_ ;_ * &quot;-&quot;??_ ;_ @_ "/>
    <numFmt numFmtId="167" formatCode="_ &quot;$&quot;\ * #,##0_ ;_ &quot;$&quot;\ * \-#,##0_ ;_ &quot;$&quot;\ * &quot;-&quot;_ ;_ @_ "/>
    <numFmt numFmtId="168" formatCode="&quot;$&quot;\ #,##0"/>
    <numFmt numFmtId="169" formatCode="_ &quot;$&quot;\ * #,##0.00_ ;_ &quot;$&quot;\ * \-#,##0.00_ ;_ &quot;$&quot;\ * &quot;-&quot;??_ ;_ @_ "/>
    <numFmt numFmtId="170" formatCode="&quot;$&quot;\ #,##0.00"/>
    <numFmt numFmtId="171" formatCode="_ * #,##0.00_ ;_ * \-#,##0.00_ ;_ * &quot;-&quot;??_ ;_ @_ "/>
    <numFmt numFmtId="172" formatCode="_-* #,##0\ _€_-;\-* #,##0\ _€_-;_-* &quot;-&quot;??\ _€_-;_-@_-"/>
    <numFmt numFmtId="173" formatCode="_-* #,##0_-;\-* #,##0_-;_-* &quot;-&quot;??_-;_-@_-"/>
    <numFmt numFmtId="174" formatCode="0.000"/>
    <numFmt numFmtId="175" formatCode="0.0"/>
  </numFmts>
  <fonts count="40"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sz val="11"/>
      <name val="Calibri"/>
      <family val="2"/>
      <scheme val="minor"/>
    </font>
    <font>
      <b/>
      <sz val="12"/>
      <name val="Arial"/>
      <family val="2"/>
    </font>
    <font>
      <b/>
      <sz val="10"/>
      <color theme="1"/>
      <name val="Arial"/>
      <family val="2"/>
    </font>
    <font>
      <sz val="10"/>
      <color theme="1"/>
      <name val="Arial"/>
      <family val="2"/>
    </font>
    <font>
      <sz val="10"/>
      <color theme="0"/>
      <name val="Arial"/>
      <family val="2"/>
    </font>
    <font>
      <b/>
      <sz val="10"/>
      <color theme="0"/>
      <name val="Arial"/>
      <family val="2"/>
    </font>
    <font>
      <sz val="10"/>
      <color rgb="FF000000"/>
      <name val="Arial"/>
      <family val="2"/>
    </font>
    <font>
      <b/>
      <sz val="10"/>
      <name val="Arial"/>
      <family val="2"/>
    </font>
    <font>
      <b/>
      <sz val="10"/>
      <color indexed="8"/>
      <name val="Arial"/>
      <family val="2"/>
    </font>
    <font>
      <sz val="10"/>
      <name val="Arial"/>
      <family val="2"/>
    </font>
    <font>
      <sz val="11"/>
      <color rgb="FFFF0000"/>
      <name val="Calibri"/>
      <family val="2"/>
      <scheme val="minor"/>
    </font>
    <font>
      <sz val="12"/>
      <name val="Arial Narrow"/>
      <family val="2"/>
    </font>
    <font>
      <sz val="10"/>
      <name val="Arial Narrow"/>
      <family val="2"/>
    </font>
    <font>
      <b/>
      <sz val="12"/>
      <name val="Arial Narrow"/>
      <family val="2"/>
    </font>
    <font>
      <b/>
      <sz val="10"/>
      <name val="Arial Narrow"/>
      <family val="2"/>
    </font>
    <font>
      <b/>
      <sz val="11"/>
      <name val="Arial Narrow"/>
      <family val="2"/>
    </font>
    <font>
      <sz val="10"/>
      <color rgb="FFFF0000"/>
      <name val="Calibri"/>
      <family val="2"/>
      <scheme val="minor"/>
    </font>
    <font>
      <sz val="10"/>
      <name val="Arial"/>
      <family val="2"/>
    </font>
    <font>
      <sz val="10"/>
      <name val="Arial"/>
      <family val="2"/>
    </font>
    <font>
      <b/>
      <sz val="10"/>
      <color rgb="FFFF0000"/>
      <name val="Arial Narrow"/>
      <family val="2"/>
    </font>
    <font>
      <b/>
      <sz val="11"/>
      <color rgb="FFFF0000"/>
      <name val="Arial Narrow"/>
      <family val="2"/>
    </font>
    <font>
      <b/>
      <sz val="14"/>
      <name val="Arial Narrow"/>
      <family val="2"/>
    </font>
    <font>
      <sz val="14"/>
      <name val="Arial Narrow"/>
      <family val="2"/>
    </font>
    <font>
      <b/>
      <sz val="14"/>
      <color rgb="FFFF0000"/>
      <name val="Arial Narrow"/>
      <family val="2"/>
    </font>
    <font>
      <b/>
      <sz val="10"/>
      <name val="Arial Black"/>
      <family val="2"/>
    </font>
    <font>
      <b/>
      <sz val="12"/>
      <name val="Arial Black"/>
      <family val="2"/>
    </font>
    <font>
      <b/>
      <sz val="11"/>
      <name val="Arial Black"/>
      <family val="2"/>
    </font>
    <font>
      <sz val="10"/>
      <name val="Arial"/>
      <family val="2"/>
    </font>
    <font>
      <b/>
      <sz val="14"/>
      <color rgb="FF0070C0"/>
      <name val="Arial Narrow"/>
      <family val="2"/>
    </font>
    <font>
      <b/>
      <sz val="12"/>
      <color rgb="FF002060"/>
      <name val="Arial Narrow"/>
      <family val="2"/>
    </font>
    <font>
      <sz val="10"/>
      <color rgb="FFFF0000"/>
      <name val="Arial Narrow"/>
      <family val="2"/>
    </font>
    <font>
      <b/>
      <sz val="11"/>
      <name val="Arial"/>
      <family val="2"/>
    </font>
    <font>
      <b/>
      <sz val="11"/>
      <color rgb="FF002060"/>
      <name val="Arial Narrow"/>
      <family val="2"/>
    </font>
    <font>
      <sz val="11"/>
      <name val="Arial Narrow"/>
      <family val="2"/>
    </font>
    <font>
      <b/>
      <sz val="11"/>
      <name val="Calibri"/>
      <family val="2"/>
    </font>
  </fonts>
  <fills count="9">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0000"/>
        <bgColor indexed="64"/>
      </patternFill>
    </fill>
  </fills>
  <borders count="3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s>
  <cellStyleXfs count="119">
    <xf numFmtId="0" fontId="0" fillId="0" borderId="0"/>
    <xf numFmtId="165" fontId="1" fillId="0" borderId="0" applyFont="0" applyFill="0" applyBorder="0" applyAlignment="0" applyProtection="0"/>
    <xf numFmtId="42"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7"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xf numFmtId="169" fontId="14" fillId="0" borderId="0" applyFont="0" applyFill="0" applyBorder="0" applyAlignment="0" applyProtection="0"/>
    <xf numFmtId="0" fontId="14" fillId="0" borderId="0"/>
    <xf numFmtId="0" fontId="1" fillId="0" borderId="0"/>
    <xf numFmtId="9" fontId="2" fillId="0" borderId="0" applyFont="0" applyFill="0" applyBorder="0" applyAlignment="0" applyProtection="0"/>
    <xf numFmtId="0" fontId="2" fillId="0" borderId="0"/>
    <xf numFmtId="171" fontId="2" fillId="0" borderId="0" applyFont="0" applyFill="0" applyBorder="0" applyAlignment="0" applyProtection="0"/>
    <xf numFmtId="0" fontId="22" fillId="0" borderId="0"/>
    <xf numFmtId="0" fontId="2" fillId="0" borderId="0"/>
    <xf numFmtId="0" fontId="23" fillId="0" borderId="0"/>
    <xf numFmtId="41" fontId="1" fillId="0" borderId="0" applyFont="0" applyFill="0" applyBorder="0" applyAlignment="0" applyProtection="0"/>
    <xf numFmtId="0" fontId="32" fillId="0" borderId="0"/>
  </cellStyleXfs>
  <cellXfs count="279">
    <xf numFmtId="0" fontId="0" fillId="0" borderId="0" xfId="0"/>
    <xf numFmtId="0" fontId="8" fillId="0" borderId="0" xfId="0" applyFont="1" applyFill="1" applyAlignment="1">
      <alignment horizontal="center" vertical="center"/>
    </xf>
    <xf numFmtId="0" fontId="7" fillId="0" borderId="1" xfId="0" applyFont="1" applyFill="1" applyBorder="1" applyAlignment="1">
      <alignment horizontal="left" vertical="center"/>
    </xf>
    <xf numFmtId="42" fontId="9" fillId="0" borderId="0" xfId="0" applyNumberFormat="1" applyFont="1" applyFill="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42" fontId="8" fillId="0" borderId="0" xfId="0" applyNumberFormat="1" applyFont="1" applyFill="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164" fontId="8" fillId="0" borderId="0" xfId="0" applyNumberFormat="1" applyFont="1" applyFill="1" applyAlignment="1">
      <alignment horizontal="center" vertical="center"/>
    </xf>
    <xf numFmtId="0" fontId="8" fillId="0" borderId="0" xfId="0" applyFont="1" applyFill="1" applyAlignment="1">
      <alignment horizontal="left" vertical="center" wrapText="1"/>
    </xf>
    <xf numFmtId="0" fontId="8" fillId="0" borderId="10" xfId="0" applyFont="1" applyFill="1" applyBorder="1" applyAlignment="1">
      <alignment horizontal="center" vertical="center"/>
    </xf>
    <xf numFmtId="0" fontId="8" fillId="0" borderId="0" xfId="0" applyFont="1" applyFill="1" applyAlignment="1">
      <alignment horizontal="right"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168" fontId="8" fillId="0" borderId="1" xfId="0" applyNumberFormat="1" applyFont="1" applyFill="1" applyBorder="1" applyAlignment="1">
      <alignment vertical="center"/>
    </xf>
    <xf numFmtId="168" fontId="8" fillId="0" borderId="1" xfId="2" applyNumberFormat="1" applyFont="1" applyFill="1" applyBorder="1" applyAlignment="1">
      <alignment vertical="center"/>
    </xf>
    <xf numFmtId="0" fontId="2" fillId="0" borderId="1" xfId="0" applyFont="1" applyFill="1" applyBorder="1" applyAlignment="1">
      <alignment horizontal="left" vertical="center" wrapText="1"/>
    </xf>
    <xf numFmtId="168" fontId="2" fillId="0" borderId="1" xfId="2" applyNumberFormat="1" applyFont="1" applyFill="1" applyBorder="1" applyAlignment="1">
      <alignment vertical="center"/>
    </xf>
    <xf numFmtId="1" fontId="8" fillId="0" borderId="1" xfId="0" applyNumberFormat="1" applyFont="1" applyFill="1" applyBorder="1" applyAlignment="1">
      <alignment horizontal="center" vertical="center"/>
    </xf>
    <xf numFmtId="0" fontId="7" fillId="0" borderId="1" xfId="0" applyFont="1" applyFill="1" applyBorder="1" applyAlignment="1">
      <alignment horizontal="right" vertical="center" wrapText="1"/>
    </xf>
    <xf numFmtId="168" fontId="7" fillId="0" borderId="1" xfId="0" applyNumberFormat="1" applyFont="1" applyFill="1" applyBorder="1" applyAlignment="1">
      <alignment vertical="center"/>
    </xf>
    <xf numFmtId="0" fontId="11" fillId="0" borderId="1" xfId="0" applyFont="1" applyFill="1" applyBorder="1" applyAlignment="1">
      <alignment horizontal="center" vertical="center"/>
    </xf>
    <xf numFmtId="168" fontId="8" fillId="0" borderId="1" xfId="96" applyNumberFormat="1" applyFont="1" applyFill="1" applyBorder="1" applyAlignment="1">
      <alignment vertical="center"/>
    </xf>
    <xf numFmtId="0" fontId="12"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168" fontId="12" fillId="0" borderId="2" xfId="0" applyNumberFormat="1" applyFont="1" applyFill="1" applyBorder="1" applyAlignment="1">
      <alignment vertical="center"/>
    </xf>
    <xf numFmtId="0" fontId="2" fillId="0" borderId="1" xfId="0" applyFont="1" applyFill="1" applyBorder="1" applyAlignment="1">
      <alignment horizontal="center" vertical="center"/>
    </xf>
    <xf numFmtId="168" fontId="2" fillId="0" borderId="1" xfId="0" applyNumberFormat="1" applyFont="1" applyFill="1" applyBorder="1" applyAlignment="1">
      <alignment vertical="center"/>
    </xf>
    <xf numFmtId="0" fontId="2" fillId="0" borderId="1" xfId="0" applyFont="1" applyFill="1" applyBorder="1" applyAlignment="1">
      <alignment horizontal="left" vertical="center"/>
    </xf>
    <xf numFmtId="1" fontId="2" fillId="0" borderId="1" xfId="0" applyNumberFormat="1" applyFont="1" applyFill="1" applyBorder="1" applyAlignment="1">
      <alignment horizontal="center" vertical="center"/>
    </xf>
    <xf numFmtId="168" fontId="12" fillId="0" borderId="1" xfId="0" applyNumberFormat="1" applyFont="1" applyFill="1" applyBorder="1" applyAlignment="1">
      <alignment vertical="center"/>
    </xf>
    <xf numFmtId="9" fontId="2" fillId="0" borderId="1" xfId="97" applyFont="1" applyFill="1" applyBorder="1" applyAlignment="1">
      <alignment horizontal="center" vertical="center"/>
    </xf>
    <xf numFmtId="168" fontId="12" fillId="0" borderId="1" xfId="1" applyNumberFormat="1" applyFont="1" applyFill="1" applyBorder="1" applyAlignment="1">
      <alignment horizontal="left" vertical="center"/>
    </xf>
    <xf numFmtId="9" fontId="12" fillId="0" borderId="1" xfId="97" applyFont="1" applyFill="1" applyBorder="1" applyAlignment="1">
      <alignment horizontal="center" vertical="center"/>
    </xf>
    <xf numFmtId="168" fontId="12" fillId="0" borderId="3" xfId="1" applyNumberFormat="1" applyFont="1" applyFill="1" applyBorder="1" applyAlignment="1">
      <alignment horizontal="left" vertical="center"/>
    </xf>
    <xf numFmtId="0" fontId="8" fillId="0" borderId="2" xfId="0" applyFont="1" applyFill="1" applyBorder="1" applyAlignment="1">
      <alignment horizontal="center" vertical="center"/>
    </xf>
    <xf numFmtId="0" fontId="12" fillId="0" borderId="1" xfId="0" applyFont="1" applyFill="1" applyBorder="1" applyAlignment="1">
      <alignment horizontal="right" vertical="center" wrapText="1"/>
    </xf>
    <xf numFmtId="0" fontId="7" fillId="0" borderId="1" xfId="0" applyFont="1" applyFill="1" applyBorder="1" applyAlignment="1">
      <alignment vertical="center" wrapText="1"/>
    </xf>
    <xf numFmtId="164" fontId="7" fillId="0" borderId="0" xfId="0" applyNumberFormat="1" applyFont="1" applyFill="1" applyBorder="1" applyAlignment="1">
      <alignment vertical="center" wrapText="1"/>
    </xf>
    <xf numFmtId="49" fontId="8" fillId="0" borderId="1" xfId="0" applyNumberFormat="1" applyFont="1" applyFill="1" applyBorder="1" applyAlignment="1">
      <alignment horizontal="center" vertical="center"/>
    </xf>
    <xf numFmtId="0" fontId="12" fillId="0" borderId="1" xfId="0" applyFont="1" applyFill="1" applyBorder="1" applyAlignment="1">
      <alignment horizontal="right" vertical="center"/>
    </xf>
    <xf numFmtId="3" fontId="2" fillId="0" borderId="1" xfId="98" applyNumberFormat="1" applyFont="1" applyFill="1" applyBorder="1" applyAlignment="1">
      <alignment horizontal="right" vertical="center"/>
    </xf>
    <xf numFmtId="3" fontId="12" fillId="0" borderId="1" xfId="98" applyNumberFormat="1" applyFont="1" applyFill="1" applyBorder="1" applyAlignment="1">
      <alignment horizontal="left" vertical="center"/>
    </xf>
    <xf numFmtId="9" fontId="12" fillId="0" borderId="4" xfId="97" applyFont="1" applyFill="1" applyBorder="1" applyAlignment="1">
      <alignment horizontal="center" vertical="center"/>
    </xf>
    <xf numFmtId="0" fontId="0" fillId="0" borderId="0" xfId="0" applyBorder="1"/>
    <xf numFmtId="0" fontId="2" fillId="0" borderId="0" xfId="0" applyFont="1" applyBorder="1" applyAlignment="1">
      <alignment horizontal="center"/>
    </xf>
    <xf numFmtId="0" fontId="0" fillId="0" borderId="0" xfId="0" applyFill="1" applyBorder="1" applyAlignment="1">
      <alignment horizontal="center"/>
    </xf>
    <xf numFmtId="0" fontId="0" fillId="3" borderId="1" xfId="0" applyFill="1" applyBorder="1" applyAlignment="1">
      <alignment horizontal="center"/>
    </xf>
    <xf numFmtId="0" fontId="0" fillId="0" borderId="0" xfId="0"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Border="1" applyAlignment="1"/>
    <xf numFmtId="0" fontId="0" fillId="0" borderId="0" xfId="0" applyBorder="1" applyAlignment="1">
      <alignment horizontal="center"/>
    </xf>
    <xf numFmtId="0" fontId="2" fillId="0" borderId="0" xfId="0" applyFont="1" applyBorder="1"/>
    <xf numFmtId="3" fontId="0" fillId="0" borderId="1" xfId="0" applyNumberFormat="1" applyBorder="1"/>
    <xf numFmtId="0" fontId="2" fillId="0" borderId="1" xfId="0" applyNumberFormat="1" applyFont="1" applyBorder="1" applyAlignment="1">
      <alignment horizontal="center"/>
    </xf>
    <xf numFmtId="0" fontId="2" fillId="0" borderId="14" xfId="0" applyFont="1" applyBorder="1"/>
    <xf numFmtId="0" fontId="0" fillId="0" borderId="15" xfId="0" applyBorder="1"/>
    <xf numFmtId="0" fontId="0" fillId="0" borderId="16" xfId="0" applyBorder="1"/>
    <xf numFmtId="0" fontId="0" fillId="0" borderId="9" xfId="0" applyBorder="1"/>
    <xf numFmtId="0" fontId="2" fillId="2" borderId="16" xfId="0" applyFont="1" applyFill="1" applyBorder="1" applyAlignment="1">
      <alignment horizontal="center" vertical="center"/>
    </xf>
    <xf numFmtId="4" fontId="0" fillId="0" borderId="0" xfId="0" applyNumberFormat="1" applyFill="1" applyBorder="1"/>
    <xf numFmtId="0" fontId="2" fillId="0" borderId="9" xfId="0" applyFont="1" applyBorder="1" applyAlignment="1">
      <alignment horizontal="center"/>
    </xf>
    <xf numFmtId="0" fontId="2" fillId="0" borderId="16" xfId="0" applyFont="1" applyBorder="1"/>
    <xf numFmtId="9" fontId="0" fillId="0" borderId="0" xfId="111" applyFont="1" applyBorder="1"/>
    <xf numFmtId="0" fontId="0" fillId="0" borderId="9" xfId="0" applyFill="1" applyBorder="1"/>
    <xf numFmtId="0" fontId="0" fillId="0" borderId="13" xfId="0" applyBorder="1"/>
    <xf numFmtId="0" fontId="0" fillId="0" borderId="12" xfId="0" applyBorder="1"/>
    <xf numFmtId="0" fontId="2" fillId="2" borderId="13" xfId="0" applyFont="1" applyFill="1" applyBorder="1" applyAlignment="1">
      <alignment horizontal="center" vertical="center"/>
    </xf>
    <xf numFmtId="3" fontId="0" fillId="4" borderId="10" xfId="0" applyNumberFormat="1" applyFill="1" applyBorder="1"/>
    <xf numFmtId="0" fontId="0" fillId="0" borderId="0" xfId="0" applyFill="1" applyBorder="1"/>
    <xf numFmtId="0" fontId="0" fillId="0" borderId="16" xfId="0" applyFill="1" applyBorder="1"/>
    <xf numFmtId="0" fontId="0" fillId="0" borderId="12" xfId="0" applyFill="1" applyBorder="1"/>
    <xf numFmtId="0" fontId="0" fillId="0" borderId="14" xfId="0" applyFill="1" applyBorder="1"/>
    <xf numFmtId="0" fontId="0" fillId="0" borderId="8" xfId="0" applyFill="1" applyBorder="1" applyAlignment="1">
      <alignment horizontal="center"/>
    </xf>
    <xf numFmtId="0" fontId="0" fillId="0" borderId="15" xfId="0" applyFill="1" applyBorder="1"/>
    <xf numFmtId="0" fontId="16" fillId="0" borderId="0" xfId="0" applyFont="1" applyFill="1" applyBorder="1"/>
    <xf numFmtId="166" fontId="0" fillId="0" borderId="0" xfId="1" applyNumberFormat="1" applyFont="1" applyBorder="1" applyAlignment="1">
      <alignment horizontal="center"/>
    </xf>
    <xf numFmtId="166" fontId="16" fillId="0" borderId="0" xfId="1" applyNumberFormat="1" applyFont="1" applyFill="1" applyBorder="1" applyAlignment="1">
      <alignment horizontal="center"/>
    </xf>
    <xf numFmtId="166" fontId="2" fillId="0" borderId="0" xfId="1" applyNumberFormat="1" applyFont="1" applyBorder="1" applyAlignment="1">
      <alignment horizontal="center" vertical="center" wrapText="1"/>
    </xf>
    <xf numFmtId="166" fontId="2" fillId="0" borderId="0" xfId="1" applyNumberFormat="1" applyFont="1" applyFill="1" applyBorder="1" applyAlignment="1">
      <alignment horizontal="center" vertical="center" wrapText="1"/>
    </xf>
    <xf numFmtId="0" fontId="6" fillId="0" borderId="0" xfId="112" applyFont="1" applyFill="1" applyAlignment="1">
      <alignment vertical="center"/>
    </xf>
    <xf numFmtId="0" fontId="17" fillId="0" borderId="0" xfId="112" applyFont="1" applyFill="1" applyAlignment="1">
      <alignment vertical="center"/>
    </xf>
    <xf numFmtId="0" fontId="2" fillId="0" borderId="0" xfId="112" applyFont="1" applyFill="1" applyAlignment="1">
      <alignment vertical="center"/>
    </xf>
    <xf numFmtId="0" fontId="18" fillId="0" borderId="0" xfId="112" applyFont="1" applyFill="1" applyAlignment="1">
      <alignment vertical="center"/>
    </xf>
    <xf numFmtId="0" fontId="6" fillId="0" borderId="0" xfId="112" applyFont="1" applyFill="1" applyBorder="1" applyAlignment="1">
      <alignment vertical="center"/>
    </xf>
    <xf numFmtId="0" fontId="6" fillId="0" borderId="10" xfId="112" applyFont="1" applyFill="1" applyBorder="1" applyAlignment="1">
      <alignment vertical="center"/>
    </xf>
    <xf numFmtId="0" fontId="17" fillId="0" borderId="0" xfId="112" applyFont="1" applyFill="1"/>
    <xf numFmtId="0" fontId="17" fillId="0" borderId="0" xfId="112" applyFont="1" applyBorder="1" applyAlignment="1">
      <alignment horizontal="justify" vertical="justify"/>
    </xf>
    <xf numFmtId="0" fontId="18" fillId="0" borderId="0" xfId="112" applyFont="1" applyFill="1" applyAlignment="1">
      <alignment horizontal="center" vertical="center"/>
    </xf>
    <xf numFmtId="0" fontId="17" fillId="0" borderId="0" xfId="112" applyFont="1" applyFill="1" applyAlignment="1">
      <alignment horizontal="center" vertical="center"/>
    </xf>
    <xf numFmtId="0" fontId="17" fillId="0" borderId="0" xfId="112" applyFont="1" applyFill="1" applyAlignment="1">
      <alignment horizontal="justify" vertical="justify"/>
    </xf>
    <xf numFmtId="0" fontId="19" fillId="0" borderId="0" xfId="112" applyFont="1" applyFill="1" applyAlignment="1">
      <alignment horizontal="justify" vertical="justify"/>
    </xf>
    <xf numFmtId="0" fontId="18" fillId="0" borderId="0" xfId="112" applyFont="1" applyFill="1" applyAlignment="1">
      <alignment horizontal="justify" vertical="justify"/>
    </xf>
    <xf numFmtId="0" fontId="18" fillId="0" borderId="0" xfId="112" applyFont="1" applyFill="1" applyBorder="1" applyAlignment="1">
      <alignment horizontal="left" vertical="top"/>
    </xf>
    <xf numFmtId="0" fontId="16" fillId="0" borderId="0" xfId="112" applyFont="1" applyFill="1"/>
    <xf numFmtId="0" fontId="18" fillId="0" borderId="0" xfId="112" applyFont="1" applyFill="1"/>
    <xf numFmtId="9" fontId="5" fillId="0" borderId="0" xfId="111" applyFont="1" applyBorder="1"/>
    <xf numFmtId="3" fontId="0" fillId="0" borderId="0" xfId="0" applyNumberFormat="1" applyBorder="1"/>
    <xf numFmtId="0" fontId="0" fillId="0" borderId="18" xfId="0" applyBorder="1" applyAlignment="1">
      <alignment horizontal="center"/>
    </xf>
    <xf numFmtId="9" fontId="0" fillId="0" borderId="18" xfId="111" applyFont="1" applyBorder="1"/>
    <xf numFmtId="172" fontId="0" fillId="0" borderId="1" xfId="1" applyNumberFormat="1" applyFont="1" applyBorder="1"/>
    <xf numFmtId="3" fontId="0" fillId="0" borderId="18" xfId="0" applyNumberFormat="1" applyBorder="1"/>
    <xf numFmtId="9" fontId="15" fillId="0" borderId="16" xfId="97" applyFont="1" applyFill="1" applyBorder="1"/>
    <xf numFmtId="0" fontId="18" fillId="0" borderId="21" xfId="112" applyFont="1" applyFill="1" applyBorder="1" applyAlignment="1">
      <alignment horizontal="center" vertical="center"/>
    </xf>
    <xf numFmtId="0" fontId="18" fillId="0" borderId="21" xfId="112" applyFont="1" applyFill="1" applyBorder="1" applyAlignment="1">
      <alignment horizontal="center" vertical="center" wrapText="1"/>
    </xf>
    <xf numFmtId="170" fontId="18" fillId="0" borderId="21" xfId="112" applyNumberFormat="1" applyFont="1" applyFill="1" applyBorder="1" applyAlignment="1">
      <alignment horizontal="center" vertical="center" wrapText="1"/>
    </xf>
    <xf numFmtId="0" fontId="19" fillId="0" borderId="19" xfId="112" applyFont="1" applyFill="1" applyBorder="1" applyAlignment="1">
      <alignment horizontal="center" vertical="center"/>
    </xf>
    <xf numFmtId="0" fontId="6" fillId="0" borderId="0" xfId="112" applyFont="1" applyFill="1" applyBorder="1" applyAlignment="1">
      <alignment vertical="center" wrapText="1"/>
    </xf>
    <xf numFmtId="0" fontId="19" fillId="0" borderId="21" xfId="112" applyFont="1" applyFill="1" applyBorder="1" applyAlignment="1">
      <alignment horizontal="center" vertical="center"/>
    </xf>
    <xf numFmtId="0" fontId="19" fillId="0" borderId="21" xfId="112" applyFont="1" applyFill="1" applyBorder="1" applyAlignment="1">
      <alignment horizontal="center" vertical="center" wrapText="1"/>
    </xf>
    <xf numFmtId="0" fontId="19" fillId="5" borderId="21" xfId="112" applyFont="1" applyFill="1" applyBorder="1" applyAlignment="1">
      <alignment horizontal="justify" vertical="center"/>
    </xf>
    <xf numFmtId="0" fontId="19" fillId="5" borderId="21" xfId="112" applyFont="1" applyFill="1" applyBorder="1" applyAlignment="1">
      <alignment horizontal="center" vertical="center" wrapText="1"/>
    </xf>
    <xf numFmtId="0" fontId="16" fillId="6" borderId="21" xfId="112" applyFont="1" applyFill="1" applyBorder="1" applyAlignment="1">
      <alignment horizontal="justify" vertical="center" wrapText="1"/>
    </xf>
    <xf numFmtId="0" fontId="20" fillId="0" borderId="21" xfId="112" applyFont="1" applyFill="1" applyBorder="1" applyAlignment="1">
      <alignment horizontal="center" vertical="center" wrapText="1"/>
    </xf>
    <xf numFmtId="0" fontId="16" fillId="6" borderId="21" xfId="112" applyFont="1" applyFill="1" applyBorder="1" applyAlignment="1">
      <alignment horizontal="left" vertical="center" wrapText="1"/>
    </xf>
    <xf numFmtId="167" fontId="18" fillId="0" borderId="21" xfId="113" applyNumberFormat="1" applyFont="1" applyFill="1" applyBorder="1" applyAlignment="1">
      <alignment horizontal="center" vertical="center" wrapText="1"/>
    </xf>
    <xf numFmtId="167" fontId="18" fillId="0" borderId="21" xfId="113" applyNumberFormat="1" applyFont="1" applyFill="1" applyBorder="1" applyAlignment="1">
      <alignment vertical="center" wrapText="1"/>
    </xf>
    <xf numFmtId="0" fontId="16" fillId="6" borderId="21" xfId="0" applyFont="1" applyFill="1" applyBorder="1" applyAlignment="1">
      <alignment horizontal="justify" vertical="center" wrapText="1"/>
    </xf>
    <xf numFmtId="0" fontId="18" fillId="0" borderId="21" xfId="0" applyFont="1" applyFill="1" applyBorder="1" applyAlignment="1">
      <alignment horizontal="center" vertical="center"/>
    </xf>
    <xf numFmtId="0" fontId="19" fillId="5" borderId="21" xfId="112" applyFont="1" applyFill="1" applyBorder="1" applyAlignment="1">
      <alignment horizontal="left" vertical="center"/>
    </xf>
    <xf numFmtId="0" fontId="24" fillId="5" borderId="21" xfId="112" applyFont="1" applyFill="1" applyBorder="1" applyAlignment="1">
      <alignment horizontal="center" vertical="justify"/>
    </xf>
    <xf numFmtId="0" fontId="17" fillId="6" borderId="21" xfId="112" applyFont="1" applyFill="1" applyBorder="1" applyAlignment="1">
      <alignment horizontal="left" vertical="center" wrapText="1"/>
    </xf>
    <xf numFmtId="0" fontId="16" fillId="0" borderId="0" xfId="112" applyFont="1" applyFill="1" applyAlignment="1">
      <alignment horizontal="center" vertical="center"/>
    </xf>
    <xf numFmtId="0" fontId="18" fillId="0" borderId="0" xfId="112" applyFont="1" applyFill="1" applyAlignment="1">
      <alignment horizontal="right" vertical="justify"/>
    </xf>
    <xf numFmtId="170" fontId="18" fillId="0" borderId="0" xfId="112" applyNumberFormat="1" applyFont="1" applyFill="1" applyAlignment="1">
      <alignment horizontal="center" vertical="center"/>
    </xf>
    <xf numFmtId="170" fontId="18" fillId="0" borderId="0" xfId="112" applyNumberFormat="1" applyFont="1" applyFill="1" applyAlignment="1">
      <alignment horizontal="justify" vertical="justify"/>
    </xf>
    <xf numFmtId="174" fontId="16" fillId="0" borderId="0" xfId="112" applyNumberFormat="1" applyFont="1" applyFill="1" applyAlignment="1">
      <alignment horizontal="center" vertical="center"/>
    </xf>
    <xf numFmtId="174" fontId="18" fillId="0" borderId="0" xfId="112" applyNumberFormat="1" applyFont="1" applyFill="1" applyAlignment="1">
      <alignment horizontal="center" vertical="center"/>
    </xf>
    <xf numFmtId="0" fontId="26" fillId="0" borderId="0" xfId="112" applyFont="1" applyFill="1" applyAlignment="1">
      <alignment horizontal="center" vertical="center"/>
    </xf>
    <xf numFmtId="1" fontId="26" fillId="0" borderId="0" xfId="112" applyNumberFormat="1" applyFont="1" applyFill="1" applyAlignment="1">
      <alignment horizontal="center" vertical="center"/>
    </xf>
    <xf numFmtId="174" fontId="16" fillId="0" borderId="0" xfId="112" applyNumberFormat="1" applyFont="1" applyFill="1" applyAlignment="1">
      <alignment horizontal="justify" vertical="justify"/>
    </xf>
    <xf numFmtId="0" fontId="16" fillId="0" borderId="0" xfId="112" applyFont="1" applyFill="1" applyAlignment="1">
      <alignment horizontal="justify" vertical="justify"/>
    </xf>
    <xf numFmtId="0" fontId="16" fillId="0" borderId="0" xfId="112" applyFont="1" applyFill="1" applyAlignment="1">
      <alignment vertical="center"/>
    </xf>
    <xf numFmtId="170" fontId="16" fillId="0" borderId="0" xfId="112" applyNumberFormat="1" applyFont="1" applyFill="1" applyAlignment="1">
      <alignment horizontal="justify" vertical="justify"/>
    </xf>
    <xf numFmtId="170" fontId="18" fillId="0" borderId="21" xfId="112" applyNumberFormat="1" applyFont="1" applyFill="1" applyBorder="1" applyAlignment="1">
      <alignment horizontal="center" vertical="justify"/>
    </xf>
    <xf numFmtId="0" fontId="26" fillId="0" borderId="21" xfId="112" applyFont="1" applyFill="1" applyBorder="1" applyAlignment="1">
      <alignment horizontal="center" vertical="center"/>
    </xf>
    <xf numFmtId="170" fontId="27" fillId="0" borderId="21" xfId="112" applyNumberFormat="1" applyFont="1" applyFill="1" applyBorder="1" applyAlignment="1">
      <alignment horizontal="center" vertical="center"/>
    </xf>
    <xf numFmtId="0" fontId="18" fillId="0" borderId="21" xfId="112" applyFont="1" applyFill="1" applyBorder="1" applyAlignment="1">
      <alignment vertical="center"/>
    </xf>
    <xf numFmtId="0" fontId="27" fillId="0" borderId="21" xfId="112" applyNumberFormat="1" applyFont="1" applyFill="1" applyBorder="1" applyAlignment="1">
      <alignment horizontal="center" vertical="center"/>
    </xf>
    <xf numFmtId="0" fontId="18" fillId="0" borderId="21" xfId="112" applyFont="1" applyFill="1" applyBorder="1" applyAlignment="1">
      <alignment horizontal="left" vertical="center"/>
    </xf>
    <xf numFmtId="0" fontId="27" fillId="0" borderId="21" xfId="112" applyFont="1" applyFill="1" applyBorder="1" applyAlignment="1">
      <alignment horizontal="center" vertical="center"/>
    </xf>
    <xf numFmtId="0" fontId="16" fillId="0" borderId="0" xfId="112" applyFont="1" applyFill="1" applyAlignment="1">
      <alignment horizontal="left" vertical="center"/>
    </xf>
    <xf numFmtId="0" fontId="27" fillId="0" borderId="0" xfId="112" applyFont="1" applyFill="1" applyAlignment="1">
      <alignment horizontal="justify" vertical="justify"/>
    </xf>
    <xf numFmtId="2" fontId="28" fillId="0" borderId="21" xfId="112" applyNumberFormat="1" applyFont="1" applyFill="1" applyBorder="1" applyAlignment="1">
      <alignment horizontal="center" vertical="center"/>
    </xf>
    <xf numFmtId="2" fontId="26" fillId="0" borderId="21" xfId="112" applyNumberFormat="1" applyFont="1" applyFill="1" applyBorder="1" applyAlignment="1">
      <alignment horizontal="center" vertical="center"/>
    </xf>
    <xf numFmtId="0" fontId="26" fillId="2" borderId="21" xfId="112" applyFont="1" applyFill="1" applyBorder="1" applyAlignment="1">
      <alignment horizontal="center" vertical="center"/>
    </xf>
    <xf numFmtId="0" fontId="29" fillId="0" borderId="0" xfId="112" applyFont="1" applyFill="1" applyAlignment="1">
      <alignment vertical="center"/>
    </xf>
    <xf numFmtId="0" fontId="30" fillId="0" borderId="0" xfId="112" applyFont="1" applyFill="1" applyAlignment="1">
      <alignment vertical="justify"/>
    </xf>
    <xf numFmtId="0" fontId="2" fillId="0" borderId="0" xfId="112"/>
    <xf numFmtId="0" fontId="30" fillId="0" borderId="0" xfId="112" applyFont="1" applyFill="1" applyAlignment="1">
      <alignment vertical="center"/>
    </xf>
    <xf numFmtId="0" fontId="2" fillId="0" borderId="0" xfId="112" applyAlignment="1">
      <alignment vertical="center"/>
    </xf>
    <xf numFmtId="0" fontId="18" fillId="0" borderId="0" xfId="112" applyFont="1" applyFill="1" applyAlignment="1">
      <alignment vertical="justify"/>
    </xf>
    <xf numFmtId="0" fontId="31" fillId="0" borderId="0" xfId="112" applyFont="1" applyFill="1" applyAlignment="1">
      <alignment vertical="center"/>
    </xf>
    <xf numFmtId="0" fontId="31" fillId="0" borderId="0" xfId="112" applyFont="1" applyFill="1" applyAlignment="1">
      <alignment vertical="justify"/>
    </xf>
    <xf numFmtId="0" fontId="20" fillId="0" borderId="0" xfId="112" applyFont="1" applyFill="1" applyBorder="1" applyAlignment="1">
      <alignment vertical="center" wrapText="1"/>
    </xf>
    <xf numFmtId="0" fontId="19" fillId="0" borderId="10" xfId="112" applyFont="1" applyFill="1" applyBorder="1" applyAlignment="1">
      <alignment vertical="center"/>
    </xf>
    <xf numFmtId="0" fontId="19" fillId="0" borderId="10" xfId="112" applyFont="1" applyFill="1" applyBorder="1" applyAlignment="1">
      <alignment vertical="justify"/>
    </xf>
    <xf numFmtId="0" fontId="19" fillId="0" borderId="0" xfId="112" applyFont="1" applyFill="1" applyBorder="1" applyAlignment="1">
      <alignment vertical="justify"/>
    </xf>
    <xf numFmtId="0" fontId="2" fillId="0" borderId="0" xfId="112" applyBorder="1"/>
    <xf numFmtId="0" fontId="17" fillId="0" borderId="21" xfId="112" applyFont="1" applyFill="1" applyBorder="1" applyAlignment="1">
      <alignment horizontal="center" vertical="center"/>
    </xf>
    <xf numFmtId="0" fontId="17" fillId="4" borderId="0" xfId="112" applyFont="1" applyFill="1" applyBorder="1" applyAlignment="1">
      <alignment horizontal="center" vertical="justify"/>
    </xf>
    <xf numFmtId="0" fontId="2" fillId="4" borderId="0" xfId="112" applyFill="1" applyBorder="1" applyAlignment="1">
      <alignment horizontal="center" vertical="center" wrapText="1"/>
    </xf>
    <xf numFmtId="0" fontId="19" fillId="0" borderId="0" xfId="112" applyFont="1" applyFill="1" applyBorder="1" applyAlignment="1">
      <alignment horizontal="center" vertical="center" wrapText="1"/>
    </xf>
    <xf numFmtId="0" fontId="19" fillId="0" borderId="20" xfId="112" applyFont="1" applyFill="1" applyBorder="1" applyAlignment="1">
      <alignment vertical="center"/>
    </xf>
    <xf numFmtId="0" fontId="19" fillId="0" borderId="20" xfId="112" applyFont="1" applyFill="1" applyBorder="1" applyAlignment="1">
      <alignment vertical="justify"/>
    </xf>
    <xf numFmtId="0" fontId="19" fillId="0" borderId="2" xfId="112" applyFont="1" applyFill="1" applyBorder="1" applyAlignment="1">
      <alignment horizontal="center" vertical="center" wrapText="1"/>
    </xf>
    <xf numFmtId="0" fontId="19" fillId="0" borderId="0" xfId="112" applyFont="1" applyFill="1" applyBorder="1" applyAlignment="1">
      <alignment horizontal="center" vertical="center"/>
    </xf>
    <xf numFmtId="0" fontId="18" fillId="0" borderId="0" xfId="112" applyFont="1" applyFill="1" applyBorder="1" applyAlignment="1">
      <alignment horizontal="left" vertical="center"/>
    </xf>
    <xf numFmtId="0" fontId="16" fillId="0" borderId="0" xfId="112" applyFont="1" applyFill="1" applyAlignment="1">
      <alignment horizontal="justify" vertical="center"/>
    </xf>
    <xf numFmtId="0" fontId="16" fillId="0" borderId="0" xfId="112" applyFont="1"/>
    <xf numFmtId="0" fontId="20" fillId="0" borderId="0" xfId="112" applyFont="1" applyFill="1" applyBorder="1" applyAlignment="1">
      <alignment vertical="center" wrapText="1"/>
    </xf>
    <xf numFmtId="0" fontId="19" fillId="0" borderId="21" xfId="112" applyFont="1" applyFill="1" applyBorder="1" applyAlignment="1">
      <alignment horizontal="center" vertical="center"/>
    </xf>
    <xf numFmtId="0" fontId="19" fillId="0" borderId="21" xfId="112" applyFont="1" applyFill="1" applyBorder="1" applyAlignment="1">
      <alignment horizontal="center" vertical="center"/>
    </xf>
    <xf numFmtId="0" fontId="20" fillId="0" borderId="0" xfId="112" applyFont="1" applyFill="1" applyBorder="1" applyAlignment="1">
      <alignment vertical="center" wrapText="1"/>
    </xf>
    <xf numFmtId="0" fontId="19" fillId="0" borderId="20" xfId="112" applyFont="1" applyFill="1" applyBorder="1" applyAlignment="1">
      <alignment horizontal="left" vertical="center" wrapText="1"/>
    </xf>
    <xf numFmtId="0" fontId="19" fillId="0" borderId="22" xfId="112" applyFont="1" applyFill="1" applyBorder="1" applyAlignment="1">
      <alignment horizontal="left" vertical="center"/>
    </xf>
    <xf numFmtId="170" fontId="33" fillId="0" borderId="21" xfId="112" applyNumberFormat="1" applyFont="1" applyFill="1" applyBorder="1" applyAlignment="1">
      <alignment horizontal="center" vertical="justify"/>
    </xf>
    <xf numFmtId="0" fontId="19" fillId="0" borderId="21" xfId="112" applyFont="1" applyFill="1" applyBorder="1" applyAlignment="1">
      <alignment horizontal="center" vertical="center"/>
    </xf>
    <xf numFmtId="0" fontId="6" fillId="0" borderId="0" xfId="112" applyFont="1" applyFill="1" applyBorder="1" applyAlignment="1">
      <alignment vertical="center" wrapText="1"/>
    </xf>
    <xf numFmtId="0" fontId="20" fillId="0" borderId="0" xfId="112" applyFont="1" applyFill="1" applyBorder="1" applyAlignment="1">
      <alignment vertical="center" wrapText="1"/>
    </xf>
    <xf numFmtId="0" fontId="19" fillId="0" borderId="18" xfId="112" applyFont="1" applyFill="1" applyBorder="1" applyAlignment="1">
      <alignment horizontal="center" vertical="center" wrapText="1"/>
    </xf>
    <xf numFmtId="0" fontId="19" fillId="0" borderId="20" xfId="112" applyFont="1" applyFill="1" applyBorder="1" applyAlignment="1">
      <alignment horizontal="left" vertical="center"/>
    </xf>
    <xf numFmtId="0" fontId="19" fillId="0" borderId="18" xfId="112" applyFont="1" applyFill="1" applyBorder="1" applyAlignment="1">
      <alignment horizontal="center" vertical="center"/>
    </xf>
    <xf numFmtId="0" fontId="19" fillId="0" borderId="17" xfId="112" applyFont="1" applyFill="1" applyBorder="1" applyAlignment="1">
      <alignment horizontal="center" vertical="center"/>
    </xf>
    <xf numFmtId="0" fontId="19" fillId="0" borderId="18" xfId="112" applyFont="1" applyFill="1" applyBorder="1" applyAlignment="1">
      <alignment horizontal="center" vertical="center"/>
    </xf>
    <xf numFmtId="0" fontId="20" fillId="0" borderId="11" xfId="112" applyFont="1" applyFill="1" applyBorder="1" applyAlignment="1">
      <alignment horizontal="center" vertical="center"/>
    </xf>
    <xf numFmtId="0" fontId="19" fillId="0" borderId="18" xfId="112" applyFont="1" applyFill="1" applyBorder="1" applyAlignment="1">
      <alignment vertical="center" wrapText="1"/>
    </xf>
    <xf numFmtId="0" fontId="19" fillId="3" borderId="21" xfId="112" applyFont="1" applyFill="1" applyBorder="1" applyAlignment="1">
      <alignment horizontal="center" vertical="center" wrapText="1"/>
    </xf>
    <xf numFmtId="0" fontId="12" fillId="0" borderId="0" xfId="112" applyFont="1" applyFill="1" applyAlignment="1">
      <alignment vertical="center"/>
    </xf>
    <xf numFmtId="0" fontId="0" fillId="0" borderId="0" xfId="0" applyAlignment="1">
      <alignment horizontal="center"/>
    </xf>
    <xf numFmtId="0" fontId="17" fillId="0" borderId="0" xfId="112" applyFont="1" applyFill="1" applyBorder="1" applyAlignment="1">
      <alignment vertical="center"/>
    </xf>
    <xf numFmtId="0" fontId="2" fillId="0" borderId="0" xfId="112" applyFont="1" applyFill="1" applyAlignment="1">
      <alignment horizontal="center" vertical="center"/>
    </xf>
    <xf numFmtId="0" fontId="2" fillId="0" borderId="0" xfId="112" applyFont="1" applyFill="1" applyAlignment="1">
      <alignment horizontal="justify" vertical="justify"/>
    </xf>
    <xf numFmtId="0" fontId="12" fillId="0" borderId="0" xfId="112" applyFont="1" applyFill="1" applyAlignment="1">
      <alignment horizontal="justify" vertical="justify"/>
    </xf>
    <xf numFmtId="0" fontId="17" fillId="0" borderId="18" xfId="112" applyFont="1" applyFill="1" applyBorder="1" applyAlignment="1">
      <alignment horizontal="center" vertical="center"/>
    </xf>
    <xf numFmtId="0" fontId="17" fillId="0" borderId="18" xfId="112" applyFont="1" applyFill="1" applyBorder="1" applyAlignment="1">
      <alignment horizontal="justify" vertical="justify"/>
    </xf>
    <xf numFmtId="175" fontId="19" fillId="0" borderId="17" xfId="112" applyNumberFormat="1" applyFont="1" applyFill="1" applyBorder="1" applyAlignment="1">
      <alignment horizontal="center" vertical="center"/>
    </xf>
    <xf numFmtId="0" fontId="19" fillId="7" borderId="22" xfId="112" applyFont="1" applyFill="1" applyBorder="1" applyAlignment="1">
      <alignment vertical="justify"/>
    </xf>
    <xf numFmtId="0" fontId="24" fillId="7" borderId="25" xfId="112" applyFont="1" applyFill="1" applyBorder="1" applyAlignment="1">
      <alignment vertical="justify"/>
    </xf>
    <xf numFmtId="0" fontId="19" fillId="0" borderId="17" xfId="112" applyFont="1" applyFill="1" applyBorder="1" applyAlignment="1">
      <alignment vertical="center"/>
    </xf>
    <xf numFmtId="0" fontId="17" fillId="0" borderId="18" xfId="112" applyFont="1" applyFill="1" applyBorder="1" applyAlignment="1">
      <alignment horizontal="justify" vertical="center" wrapText="1"/>
    </xf>
    <xf numFmtId="167" fontId="19" fillId="0" borderId="18" xfId="113" applyNumberFormat="1" applyFont="1" applyFill="1" applyBorder="1" applyAlignment="1">
      <alignment horizontal="center" vertical="center" wrapText="1"/>
    </xf>
    <xf numFmtId="0" fontId="17" fillId="0" borderId="18" xfId="112" applyFont="1" applyFill="1" applyBorder="1" applyAlignment="1">
      <alignment horizontal="justify" vertical="center"/>
    </xf>
    <xf numFmtId="0" fontId="19" fillId="0" borderId="26" xfId="112" applyFont="1" applyFill="1" applyBorder="1" applyAlignment="1">
      <alignment horizontal="center" vertical="center"/>
    </xf>
    <xf numFmtId="0" fontId="17" fillId="0" borderId="27" xfId="112" applyFont="1" applyBorder="1" applyAlignment="1">
      <alignment horizontal="justify" vertical="justify"/>
    </xf>
    <xf numFmtId="0" fontId="17" fillId="0" borderId="0" xfId="112" applyFont="1" applyFill="1" applyAlignment="1">
      <alignment vertical="justify"/>
    </xf>
    <xf numFmtId="0" fontId="35" fillId="0" borderId="0" xfId="112" applyFont="1" applyFill="1" applyAlignment="1">
      <alignment horizontal="left" vertical="center"/>
    </xf>
    <xf numFmtId="0" fontId="36" fillId="0" borderId="0" xfId="112" applyFont="1" applyFill="1" applyAlignment="1">
      <alignment vertical="center"/>
    </xf>
    <xf numFmtId="0" fontId="36" fillId="0" borderId="0" xfId="112" applyFont="1" applyFill="1" applyBorder="1" applyAlignment="1">
      <alignment vertical="center"/>
    </xf>
    <xf numFmtId="0" fontId="20" fillId="0" borderId="24" xfId="112" applyFont="1" applyFill="1" applyBorder="1" applyAlignment="1">
      <alignment horizontal="center" vertical="center"/>
    </xf>
    <xf numFmtId="0" fontId="38" fillId="6" borderId="11" xfId="112" applyFont="1" applyFill="1" applyBorder="1" applyAlignment="1">
      <alignment horizontal="justify" vertical="center"/>
    </xf>
    <xf numFmtId="0" fontId="38" fillId="6" borderId="28" xfId="112" applyFont="1" applyFill="1" applyBorder="1" applyAlignment="1">
      <alignment horizontal="justify" vertical="center"/>
    </xf>
    <xf numFmtId="0" fontId="38" fillId="0" borderId="0" xfId="112" applyFont="1" applyFill="1" applyAlignment="1">
      <alignment horizontal="center" vertical="center"/>
    </xf>
    <xf numFmtId="0" fontId="38" fillId="0" borderId="0" xfId="112" applyFont="1" applyFill="1" applyAlignment="1">
      <alignment horizontal="justify" vertical="justify"/>
    </xf>
    <xf numFmtId="0" fontId="20" fillId="0" borderId="0" xfId="112" applyFont="1" applyFill="1" applyAlignment="1">
      <alignment horizontal="justify" vertical="justify"/>
    </xf>
    <xf numFmtId="0" fontId="20" fillId="0" borderId="0" xfId="112" applyFont="1" applyFill="1" applyBorder="1" applyAlignment="1">
      <alignment horizontal="left" vertical="top"/>
    </xf>
    <xf numFmtId="0" fontId="20" fillId="0" borderId="0" xfId="112" applyFont="1" applyFill="1"/>
    <xf numFmtId="0" fontId="38" fillId="0" borderId="0" xfId="112" applyFont="1" applyFill="1"/>
    <xf numFmtId="0" fontId="37" fillId="7" borderId="22" xfId="112" applyFont="1" applyFill="1" applyBorder="1" applyAlignment="1">
      <alignment horizontal="center" vertical="center" wrapText="1"/>
    </xf>
    <xf numFmtId="0" fontId="37" fillId="7" borderId="25" xfId="112" applyFont="1" applyFill="1" applyBorder="1" applyAlignment="1">
      <alignment horizontal="center" vertical="center" wrapText="1"/>
    </xf>
    <xf numFmtId="0" fontId="20" fillId="0" borderId="29" xfId="112" applyFont="1" applyFill="1" applyBorder="1" applyAlignment="1">
      <alignment horizontal="center" vertical="center"/>
    </xf>
    <xf numFmtId="0" fontId="20" fillId="0" borderId="6" xfId="112" applyFont="1" applyFill="1" applyBorder="1" applyAlignment="1">
      <alignment horizontal="center" vertical="center"/>
    </xf>
    <xf numFmtId="0" fontId="20" fillId="0" borderId="22" xfId="112" applyFont="1" applyFill="1" applyBorder="1" applyAlignment="1">
      <alignment horizontal="center" vertical="justify"/>
    </xf>
    <xf numFmtId="0" fontId="20" fillId="0" borderId="28" xfId="112" applyFont="1" applyFill="1" applyBorder="1" applyAlignment="1">
      <alignment horizontal="center" vertical="justify"/>
    </xf>
    <xf numFmtId="0" fontId="37" fillId="0" borderId="22" xfId="112" applyFont="1" applyFill="1" applyBorder="1" applyAlignment="1">
      <alignment horizontal="center" vertical="center" wrapText="1"/>
    </xf>
    <xf numFmtId="0" fontId="37" fillId="0" borderId="28" xfId="112" applyFont="1" applyFill="1" applyBorder="1" applyAlignment="1">
      <alignment horizontal="center" vertical="center" wrapText="1"/>
    </xf>
    <xf numFmtId="0" fontId="36" fillId="0" borderId="0" xfId="112" applyFont="1" applyFill="1" applyBorder="1" applyAlignment="1">
      <alignment horizontal="center" vertical="center"/>
    </xf>
    <xf numFmtId="0" fontId="36" fillId="0" borderId="10" xfId="112" applyFont="1" applyFill="1" applyBorder="1" applyAlignment="1">
      <alignment horizontal="center" vertical="center"/>
    </xf>
    <xf numFmtId="0" fontId="20" fillId="0" borderId="24" xfId="112" applyFont="1" applyFill="1" applyBorder="1" applyAlignment="1">
      <alignment horizontal="center" vertical="center"/>
    </xf>
    <xf numFmtId="0" fontId="20" fillId="0" borderId="17" xfId="112" applyFont="1" applyFill="1" applyBorder="1" applyAlignment="1">
      <alignment horizontal="center" vertical="center"/>
    </xf>
    <xf numFmtId="0" fontId="20" fillId="0" borderId="11" xfId="112" applyFont="1" applyFill="1" applyBorder="1" applyAlignment="1">
      <alignment horizontal="center" vertical="center"/>
    </xf>
    <xf numFmtId="0" fontId="34" fillId="0" borderId="18" xfId="112" applyFont="1" applyFill="1" applyBorder="1" applyAlignment="1">
      <alignment horizontal="center" vertical="center" wrapText="1"/>
    </xf>
    <xf numFmtId="0" fontId="18" fillId="0" borderId="5" xfId="112" applyFont="1" applyFill="1" applyBorder="1" applyAlignment="1">
      <alignment horizontal="center" vertical="center"/>
    </xf>
    <xf numFmtId="0" fontId="18" fillId="0" borderId="6" xfId="112" applyFont="1" applyFill="1" applyBorder="1" applyAlignment="1">
      <alignment horizontal="center" vertical="center"/>
    </xf>
    <xf numFmtId="0" fontId="18" fillId="3" borderId="5" xfId="112" applyFont="1" applyFill="1" applyBorder="1" applyAlignment="1">
      <alignment horizontal="center" vertical="center"/>
    </xf>
    <xf numFmtId="0" fontId="18" fillId="3" borderId="7" xfId="112" applyFont="1" applyFill="1" applyBorder="1" applyAlignment="1">
      <alignment horizontal="center" vertical="center"/>
    </xf>
    <xf numFmtId="0" fontId="17" fillId="0" borderId="24" xfId="112" applyFont="1" applyFill="1" applyBorder="1" applyAlignment="1">
      <alignment horizontal="center" vertical="center"/>
    </xf>
    <xf numFmtId="0" fontId="17" fillId="0" borderId="11" xfId="112" applyFont="1" applyFill="1" applyBorder="1" applyAlignment="1">
      <alignment horizontal="center" vertical="center"/>
    </xf>
    <xf numFmtId="0" fontId="19" fillId="0" borderId="23" xfId="112" applyFont="1" applyFill="1" applyBorder="1" applyAlignment="1">
      <alignment horizontal="center" vertical="center"/>
    </xf>
    <xf numFmtId="0" fontId="19" fillId="0" borderId="12" xfId="112" applyFont="1" applyFill="1" applyBorder="1" applyAlignment="1">
      <alignment horizontal="center" vertical="center"/>
    </xf>
    <xf numFmtId="0" fontId="12" fillId="0" borderId="0" xfId="112" applyFont="1" applyFill="1" applyAlignment="1">
      <alignment horizontal="left" vertical="center" wrapText="1"/>
    </xf>
    <xf numFmtId="0" fontId="18" fillId="0" borderId="18" xfId="112" applyFont="1" applyFill="1" applyBorder="1" applyAlignment="1">
      <alignment horizontal="center" vertical="justify"/>
    </xf>
    <xf numFmtId="0" fontId="20" fillId="0" borderId="19" xfId="112" applyFont="1" applyFill="1" applyBorder="1" applyAlignment="1">
      <alignment horizontal="center" vertical="center"/>
    </xf>
    <xf numFmtId="0" fontId="17" fillId="4" borderId="21" xfId="112" applyFont="1" applyFill="1" applyBorder="1" applyAlignment="1">
      <alignment horizontal="center" vertical="justify"/>
    </xf>
    <xf numFmtId="0" fontId="19" fillId="4" borderId="21" xfId="112" applyFont="1" applyFill="1" applyBorder="1" applyAlignment="1">
      <alignment horizontal="center" vertical="center" wrapText="1"/>
    </xf>
    <xf numFmtId="0" fontId="6" fillId="0" borderId="0" xfId="112" applyFont="1" applyFill="1" applyBorder="1" applyAlignment="1">
      <alignment vertical="center" wrapText="1"/>
    </xf>
    <xf numFmtId="0" fontId="19" fillId="0" borderId="19" xfId="112" applyFont="1" applyFill="1" applyBorder="1" applyAlignment="1">
      <alignment horizontal="center" vertical="center"/>
    </xf>
    <xf numFmtId="0" fontId="19" fillId="0" borderId="17" xfId="112" applyFont="1" applyFill="1" applyBorder="1" applyAlignment="1">
      <alignment horizontal="center" vertical="center"/>
    </xf>
    <xf numFmtId="0" fontId="19" fillId="0" borderId="11" xfId="112" applyFont="1" applyFill="1" applyBorder="1" applyAlignment="1">
      <alignment horizontal="center" vertical="center"/>
    </xf>
    <xf numFmtId="0" fontId="12" fillId="0" borderId="1" xfId="0" applyFont="1" applyBorder="1" applyAlignment="1">
      <alignment horizontal="center" vertical="center"/>
    </xf>
    <xf numFmtId="0" fontId="2" fillId="0" borderId="3" xfId="0" applyFont="1" applyBorder="1"/>
    <xf numFmtId="0" fontId="2" fillId="0" borderId="2" xfId="0" applyFont="1" applyBorder="1"/>
    <xf numFmtId="0" fontId="21" fillId="0" borderId="9" xfId="0" applyFont="1" applyFill="1" applyBorder="1" applyAlignment="1">
      <alignment horizontal="center" vertical="center" wrapText="1"/>
    </xf>
    <xf numFmtId="0" fontId="2" fillId="0" borderId="18" xfId="0" applyFont="1" applyBorder="1" applyAlignment="1">
      <alignment horizontal="left" vertical="center"/>
    </xf>
    <xf numFmtId="9" fontId="0" fillId="0" borderId="18" xfId="97" applyFont="1" applyBorder="1" applyAlignment="1">
      <alignment horizontal="right" vertical="center"/>
    </xf>
    <xf numFmtId="173" fontId="0" fillId="0" borderId="18" xfId="1" applyNumberFormat="1" applyFont="1" applyBorder="1" applyAlignment="1">
      <alignment vertical="center"/>
    </xf>
    <xf numFmtId="0" fontId="19" fillId="0" borderId="19" xfId="112" applyFont="1" applyFill="1" applyBorder="1" applyAlignment="1">
      <alignment horizontal="center" vertical="center" textRotation="90" wrapText="1"/>
    </xf>
    <xf numFmtId="0" fontId="19" fillId="0" borderId="11" xfId="112" applyFont="1" applyFill="1" applyBorder="1" applyAlignment="1">
      <alignment horizontal="center" vertical="center" textRotation="90" wrapText="1"/>
    </xf>
    <xf numFmtId="0" fontId="19" fillId="0" borderId="3" xfId="112" applyFont="1" applyFill="1" applyBorder="1" applyAlignment="1">
      <alignment horizontal="center" vertical="center"/>
    </xf>
    <xf numFmtId="0" fontId="19" fillId="0" borderId="2" xfId="112" applyFont="1" applyFill="1" applyBorder="1" applyAlignment="1">
      <alignment horizontal="center" vertical="center"/>
    </xf>
    <xf numFmtId="0" fontId="19" fillId="0" borderId="18" xfId="112" applyFont="1" applyFill="1" applyBorder="1" applyAlignment="1">
      <alignment horizontal="center" vertical="center"/>
    </xf>
    <xf numFmtId="0" fontId="19" fillId="3" borderId="18" xfId="112" applyFont="1" applyFill="1" applyBorder="1" applyAlignment="1">
      <alignment horizontal="center" vertical="center" wrapText="1"/>
    </xf>
    <xf numFmtId="0" fontId="19" fillId="0" borderId="14" xfId="112" applyFont="1" applyFill="1" applyBorder="1" applyAlignment="1">
      <alignment horizontal="center" vertical="center"/>
    </xf>
    <xf numFmtId="0" fontId="19" fillId="0" borderId="13" xfId="112" applyFont="1" applyFill="1" applyBorder="1" applyAlignment="1">
      <alignment horizontal="center" vertical="center"/>
    </xf>
    <xf numFmtId="0" fontId="20" fillId="0" borderId="0" xfId="112" applyFont="1" applyFill="1" applyBorder="1" applyAlignment="1">
      <alignment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17" fontId="7" fillId="0" borderId="1" xfId="0" applyNumberFormat="1" applyFont="1" applyFill="1" applyBorder="1" applyAlignment="1">
      <alignment horizontal="center" vertical="center"/>
    </xf>
    <xf numFmtId="0" fontId="36" fillId="0" borderId="21" xfId="112" applyFont="1" applyFill="1" applyBorder="1" applyAlignment="1">
      <alignment horizontal="center" vertical="center" wrapText="1"/>
    </xf>
    <xf numFmtId="0" fontId="20" fillId="0" borderId="21" xfId="112" applyFont="1" applyFill="1" applyBorder="1" applyAlignment="1">
      <alignment horizontal="center" vertical="center"/>
    </xf>
    <xf numFmtId="0" fontId="38" fillId="6" borderId="21" xfId="112" applyFont="1" applyFill="1" applyBorder="1" applyAlignment="1">
      <alignment horizontal="justify" vertical="center"/>
    </xf>
    <xf numFmtId="0" fontId="38" fillId="6" borderId="21" xfId="112" applyFont="1" applyFill="1" applyBorder="1" applyAlignment="1">
      <alignment horizontal="justify" vertical="center" wrapText="1"/>
    </xf>
    <xf numFmtId="0" fontId="39" fillId="0" borderId="21" xfId="112" applyFont="1" applyBorder="1" applyAlignment="1">
      <alignment horizontal="center" vertical="center"/>
    </xf>
    <xf numFmtId="0" fontId="20" fillId="3" borderId="21" xfId="112" applyFont="1" applyFill="1" applyBorder="1" applyAlignment="1">
      <alignment horizontal="center" vertical="center"/>
    </xf>
    <xf numFmtId="0" fontId="20" fillId="8" borderId="21" xfId="112" applyFont="1" applyFill="1" applyBorder="1" applyAlignment="1">
      <alignment horizontal="center" vertical="center"/>
    </xf>
  </cellXfs>
  <cellStyles count="119">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4"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5"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illares" xfId="1" builtinId="3"/>
    <cellStyle name="Millares [0] 2" xfId="117"/>
    <cellStyle name="Millares 2" xfId="113"/>
    <cellStyle name="Moneda" xfId="96" builtinId="4"/>
    <cellStyle name="Moneda [0]" xfId="2" builtinId="7"/>
    <cellStyle name="Moneda [0] 2" xfId="93"/>
    <cellStyle name="Moneda 2" xfId="108"/>
    <cellStyle name="Normal" xfId="0" builtinId="0"/>
    <cellStyle name="Normal 10" xfId="112"/>
    <cellStyle name="Normal 14" xfId="110"/>
    <cellStyle name="Normal 2" xfId="98"/>
    <cellStyle name="Normal 3" xfId="109"/>
    <cellStyle name="Normal 4" xfId="114"/>
    <cellStyle name="Normal 4 2" xfId="115"/>
    <cellStyle name="Normal 5" xfId="116"/>
    <cellStyle name="Normal 6" xfId="118"/>
    <cellStyle name="Porcentaje" xfId="97" builtinId="5"/>
    <cellStyle name="Porcentaje 3" xfId="111"/>
    <cellStyle name="Porcentual 2" xfId="107"/>
  </cellStyles>
  <dxfs count="17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Cristina\Downloads\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ST-PF0CGH9Q\Downloads\01%20VICERRECTORIA\PRESUPUESTO%20CIUDADELA\PRESUPUESTO%20PRIMERA%20ETAPA%20CIUDADELA%20SANTANDER%20PLIEGO%20LICITAC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1%20VICERRECTORIA/02%20RESIDENCIAS%20UNIVERSITARIAS/DEFINITIVO_RESIDENCIA_UNIVERSITARIAS/28%20EVALUACION%20FINAL%20TECNICA%20-%20FINANCIERA%20-%20JURIDICA%20LP%20No.%2028-2017%20formula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ers\Cristina\Downloads\Users\STJKXNPW1\Downloads\PROYECTO%20RG-2013-005%20CIUDADELA%20UNIV-OK\Ciudadela%20Universitaria%20Norte%20Sede%20Santander%20V7-FINAL%20JEF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Users\STJKXNPW1\Downloads\PROYECTO%20RG-2013-005%20CIUDADELA%20UNIV-OK\Ciudadela%20Universitaria%20Norte%20Sede%20Santander%20V7-FINAL%20JEF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NFORME%20DE%20EVALUACI&#211;N%20FINAL%20LP%2018%20DE%202018%20TAY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ERTURA"/>
      <sheetName val="VERIFICACION JURIDICA"/>
      <sheetName val="VERIFICACION FINANCIERA"/>
      <sheetName val="VERIFICACION TECNICA"/>
      <sheetName val="VTE"/>
      <sheetName val="CALIFICACION PERSONAL"/>
      <sheetName val="CORREC. ARITM."/>
      <sheetName val="PROPUESTA ECONOMICA"/>
    </sheetNames>
    <sheetDataSet>
      <sheetData sheetId="0"/>
      <sheetData sheetId="1"/>
      <sheetData sheetId="2"/>
      <sheetData sheetId="3">
        <row r="34">
          <cell r="A34" t="str">
            <v>FORMULA</v>
          </cell>
          <cell r="B34" t="str">
            <v>MEDIA</v>
          </cell>
        </row>
        <row r="35">
          <cell r="A35">
            <v>1</v>
          </cell>
          <cell r="B35">
            <v>479290441.5</v>
          </cell>
        </row>
        <row r="36">
          <cell r="A36">
            <v>2</v>
          </cell>
          <cell r="B36">
            <v>479307440.25</v>
          </cell>
        </row>
        <row r="37">
          <cell r="A37">
            <v>3</v>
          </cell>
          <cell r="B37">
            <v>480311998.63588244</v>
          </cell>
        </row>
      </sheetData>
      <sheetData sheetId="4">
        <row r="10">
          <cell r="O10">
            <v>6910808909</v>
          </cell>
        </row>
      </sheetData>
      <sheetData sheetId="5"/>
      <sheetData sheetId="6">
        <row r="85">
          <cell r="N85">
            <v>479324439</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FICACIÓN JURÍDICA 18"/>
      <sheetName val="VERIFICACION FINANCIERA"/>
      <sheetName val="PROPUESTA ECONOMICA"/>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topLeftCell="A13" zoomScale="50" zoomScaleNormal="50" workbookViewId="0">
      <selection activeCell="G29" sqref="G29"/>
    </sheetView>
  </sheetViews>
  <sheetFormatPr baseColWidth="10" defaultRowHeight="12.75" x14ac:dyDescent="0.2"/>
  <cols>
    <col min="1" max="1" width="10" style="93" customWidth="1"/>
    <col min="2" max="2" width="57.140625" style="94" customWidth="1"/>
    <col min="3" max="3" width="16.7109375" style="94" customWidth="1"/>
    <col min="4" max="4" width="46.85546875" style="94" customWidth="1"/>
    <col min="5" max="5" width="21.42578125" style="94" customWidth="1"/>
    <col min="6" max="10" width="30.85546875" style="94" customWidth="1"/>
    <col min="11" max="11" width="22.5703125" style="94" customWidth="1"/>
    <col min="12" max="12" width="36.140625" style="94" customWidth="1"/>
    <col min="13" max="16384" width="11.42578125" style="152"/>
  </cols>
  <sheetData>
    <row r="1" spans="1:12" ht="48" customHeight="1" x14ac:dyDescent="0.2">
      <c r="A1" s="211"/>
      <c r="B1" s="230" t="s">
        <v>103</v>
      </c>
      <c r="C1" s="230"/>
      <c r="D1" s="230"/>
      <c r="E1" s="230"/>
      <c r="F1" s="230"/>
      <c r="G1" s="230"/>
      <c r="H1" s="230"/>
      <c r="I1" s="230"/>
      <c r="J1" s="230"/>
      <c r="K1" s="230"/>
      <c r="L1" s="230"/>
    </row>
    <row r="2" spans="1:12" ht="48" customHeight="1" x14ac:dyDescent="0.2">
      <c r="A2" s="211"/>
      <c r="B2" s="230" t="s">
        <v>230</v>
      </c>
      <c r="C2" s="230"/>
      <c r="D2" s="230"/>
      <c r="E2" s="230"/>
      <c r="F2" s="230"/>
      <c r="G2" s="230"/>
      <c r="H2" s="230"/>
      <c r="I2" s="230"/>
      <c r="J2" s="230"/>
      <c r="K2" s="230"/>
      <c r="L2" s="230"/>
    </row>
    <row r="3" spans="1:12" ht="48" customHeight="1" x14ac:dyDescent="0.2">
      <c r="A3" s="211"/>
      <c r="B3" s="230" t="s">
        <v>159</v>
      </c>
      <c r="C3" s="230"/>
      <c r="D3" s="230"/>
      <c r="E3" s="230"/>
      <c r="F3" s="230"/>
      <c r="G3" s="230"/>
      <c r="H3" s="230"/>
      <c r="I3" s="230"/>
      <c r="J3" s="230"/>
      <c r="K3" s="230"/>
      <c r="L3" s="230"/>
    </row>
    <row r="4" spans="1:12" ht="48" customHeight="1" x14ac:dyDescent="0.2">
      <c r="A4" s="211"/>
      <c r="B4" s="231" t="s">
        <v>231</v>
      </c>
      <c r="C4" s="231"/>
      <c r="D4" s="231"/>
      <c r="E4" s="231"/>
      <c r="F4" s="231"/>
      <c r="G4" s="231"/>
      <c r="H4" s="231"/>
      <c r="I4" s="231"/>
      <c r="J4" s="231"/>
      <c r="K4" s="231"/>
      <c r="L4" s="231"/>
    </row>
    <row r="5" spans="1:12" ht="48" customHeight="1" x14ac:dyDescent="0.2">
      <c r="A5" s="212"/>
      <c r="B5" s="272" t="s">
        <v>232</v>
      </c>
      <c r="C5" s="272"/>
      <c r="D5" s="272"/>
      <c r="E5" s="272"/>
      <c r="F5" s="272"/>
      <c r="G5" s="272"/>
      <c r="H5" s="272"/>
      <c r="I5" s="272"/>
      <c r="J5" s="272"/>
      <c r="K5" s="272"/>
      <c r="L5" s="272"/>
    </row>
    <row r="6" spans="1:12" ht="30.6" customHeight="1" x14ac:dyDescent="0.2">
      <c r="A6" s="232" t="s">
        <v>0</v>
      </c>
      <c r="B6" s="232" t="s">
        <v>105</v>
      </c>
      <c r="C6" s="226">
        <v>1</v>
      </c>
      <c r="D6" s="227"/>
      <c r="E6" s="226">
        <v>2</v>
      </c>
      <c r="F6" s="227"/>
      <c r="G6" s="226">
        <v>3</v>
      </c>
      <c r="H6" s="227"/>
      <c r="I6" s="226">
        <v>4</v>
      </c>
      <c r="J6" s="227"/>
      <c r="K6" s="226">
        <v>5</v>
      </c>
      <c r="L6" s="227"/>
    </row>
    <row r="7" spans="1:12" ht="30.6" customHeight="1" x14ac:dyDescent="0.2">
      <c r="A7" s="233"/>
      <c r="B7" s="234"/>
      <c r="C7" s="228" t="s">
        <v>233</v>
      </c>
      <c r="D7" s="229"/>
      <c r="E7" s="228" t="s">
        <v>181</v>
      </c>
      <c r="F7" s="229"/>
      <c r="G7" s="228" t="s">
        <v>185</v>
      </c>
      <c r="H7" s="229"/>
      <c r="I7" s="228" t="s">
        <v>234</v>
      </c>
      <c r="J7" s="229"/>
      <c r="K7" s="228" t="s">
        <v>202</v>
      </c>
      <c r="L7" s="229"/>
    </row>
    <row r="8" spans="1:12" ht="42.95" customHeight="1" x14ac:dyDescent="0.2">
      <c r="A8" s="234"/>
      <c r="B8" s="273" t="s">
        <v>106</v>
      </c>
      <c r="C8" s="273" t="s">
        <v>107</v>
      </c>
      <c r="D8" s="117" t="s">
        <v>235</v>
      </c>
      <c r="E8" s="273" t="s">
        <v>107</v>
      </c>
      <c r="F8" s="117" t="s">
        <v>235</v>
      </c>
      <c r="G8" s="273" t="s">
        <v>107</v>
      </c>
      <c r="H8" s="117" t="s">
        <v>235</v>
      </c>
      <c r="I8" s="273" t="s">
        <v>107</v>
      </c>
      <c r="J8" s="117" t="s">
        <v>235</v>
      </c>
      <c r="K8" s="273" t="s">
        <v>107</v>
      </c>
      <c r="L8" s="117" t="s">
        <v>235</v>
      </c>
    </row>
    <row r="9" spans="1:12" ht="30.6" customHeight="1" x14ac:dyDescent="0.2">
      <c r="A9" s="213"/>
      <c r="B9" s="222" t="s">
        <v>236</v>
      </c>
      <c r="C9" s="223"/>
      <c r="D9" s="223"/>
      <c r="E9" s="223"/>
      <c r="F9" s="223"/>
      <c r="G9" s="223"/>
      <c r="H9" s="223"/>
      <c r="I9" s="223"/>
      <c r="J9" s="223"/>
      <c r="K9" s="223"/>
      <c r="L9" s="223"/>
    </row>
    <row r="10" spans="1:12" ht="75" customHeight="1" x14ac:dyDescent="0.2">
      <c r="A10" s="273">
        <v>1</v>
      </c>
      <c r="B10" s="214" t="s">
        <v>237</v>
      </c>
      <c r="C10" s="117" t="s">
        <v>110</v>
      </c>
      <c r="D10" s="117"/>
      <c r="E10" s="117" t="s">
        <v>110</v>
      </c>
      <c r="F10" s="117"/>
      <c r="G10" s="117" t="s">
        <v>110</v>
      </c>
      <c r="H10" s="117" t="s">
        <v>260</v>
      </c>
      <c r="I10" s="117" t="s">
        <v>110</v>
      </c>
      <c r="J10" s="117"/>
      <c r="K10" s="117" t="s">
        <v>206</v>
      </c>
      <c r="L10" s="117" t="s">
        <v>238</v>
      </c>
    </row>
    <row r="11" spans="1:12" ht="33.75" customHeight="1" x14ac:dyDescent="0.2">
      <c r="A11" s="189">
        <v>2</v>
      </c>
      <c r="B11" s="274" t="s">
        <v>239</v>
      </c>
      <c r="C11" s="117" t="s">
        <v>110</v>
      </c>
      <c r="D11" s="117"/>
      <c r="E11" s="117" t="s">
        <v>110</v>
      </c>
      <c r="F11" s="117"/>
      <c r="G11" s="117" t="s">
        <v>110</v>
      </c>
      <c r="H11" s="117"/>
      <c r="I11" s="117" t="s">
        <v>110</v>
      </c>
      <c r="J11" s="117"/>
      <c r="K11" s="117" t="s">
        <v>110</v>
      </c>
      <c r="L11" s="117"/>
    </row>
    <row r="12" spans="1:12" ht="33.75" customHeight="1" x14ac:dyDescent="0.2">
      <c r="A12" s="273">
        <v>3</v>
      </c>
      <c r="B12" s="274" t="s">
        <v>240</v>
      </c>
      <c r="C12" s="117" t="s">
        <v>110</v>
      </c>
      <c r="D12" s="117"/>
      <c r="E12" s="117" t="s">
        <v>110</v>
      </c>
      <c r="F12" s="117"/>
      <c r="G12" s="117" t="s">
        <v>110</v>
      </c>
      <c r="H12" s="117"/>
      <c r="I12" s="117" t="s">
        <v>110</v>
      </c>
      <c r="J12" s="117"/>
      <c r="K12" s="117" t="s">
        <v>110</v>
      </c>
      <c r="L12" s="117"/>
    </row>
    <row r="13" spans="1:12" ht="33.75" customHeight="1" x14ac:dyDescent="0.2">
      <c r="A13" s="273">
        <v>4</v>
      </c>
      <c r="B13" s="274" t="s">
        <v>241</v>
      </c>
      <c r="C13" s="117" t="s">
        <v>111</v>
      </c>
      <c r="D13" s="117"/>
      <c r="E13" s="117" t="s">
        <v>111</v>
      </c>
      <c r="F13" s="117"/>
      <c r="G13" s="117" t="s">
        <v>111</v>
      </c>
      <c r="H13" s="117"/>
      <c r="I13" s="117" t="s">
        <v>111</v>
      </c>
      <c r="J13" s="117"/>
      <c r="K13" s="117" t="s">
        <v>111</v>
      </c>
      <c r="L13" s="117"/>
    </row>
    <row r="14" spans="1:12" ht="111" customHeight="1" x14ac:dyDescent="0.2">
      <c r="A14" s="189">
        <v>5</v>
      </c>
      <c r="B14" s="274" t="s">
        <v>242</v>
      </c>
      <c r="C14" s="117" t="s">
        <v>111</v>
      </c>
      <c r="D14" s="117"/>
      <c r="E14" s="117" t="s">
        <v>110</v>
      </c>
      <c r="F14" s="117"/>
      <c r="G14" s="117" t="s">
        <v>110</v>
      </c>
      <c r="H14" s="117" t="s">
        <v>261</v>
      </c>
      <c r="I14" s="117" t="s">
        <v>111</v>
      </c>
      <c r="J14" s="117"/>
      <c r="K14" s="117" t="s">
        <v>110</v>
      </c>
      <c r="L14" s="117"/>
    </row>
    <row r="15" spans="1:12" ht="33.75" customHeight="1" x14ac:dyDescent="0.2">
      <c r="A15" s="273">
        <v>6</v>
      </c>
      <c r="B15" s="274" t="s">
        <v>243</v>
      </c>
      <c r="C15" s="117" t="s">
        <v>110</v>
      </c>
      <c r="D15" s="117"/>
      <c r="E15" s="117" t="s">
        <v>110</v>
      </c>
      <c r="F15" s="117"/>
      <c r="G15" s="117" t="s">
        <v>110</v>
      </c>
      <c r="H15" s="117"/>
      <c r="I15" s="117" t="s">
        <v>110</v>
      </c>
      <c r="J15" s="117"/>
      <c r="K15" s="117" t="s">
        <v>110</v>
      </c>
      <c r="L15" s="117"/>
    </row>
    <row r="16" spans="1:12" ht="33.75" customHeight="1" x14ac:dyDescent="0.2">
      <c r="A16" s="273">
        <v>7</v>
      </c>
      <c r="B16" s="275" t="s">
        <v>244</v>
      </c>
      <c r="C16" s="117" t="s">
        <v>110</v>
      </c>
      <c r="D16" s="117"/>
      <c r="E16" s="117" t="s">
        <v>110</v>
      </c>
      <c r="F16" s="117"/>
      <c r="G16" s="117" t="s">
        <v>110</v>
      </c>
      <c r="H16" s="117"/>
      <c r="I16" s="117" t="s">
        <v>110</v>
      </c>
      <c r="J16" s="117"/>
      <c r="K16" s="117" t="s">
        <v>110</v>
      </c>
      <c r="L16" s="117"/>
    </row>
    <row r="17" spans="1:12" ht="92.25" customHeight="1" x14ac:dyDescent="0.2">
      <c r="A17" s="189">
        <v>8</v>
      </c>
      <c r="B17" s="274" t="s">
        <v>245</v>
      </c>
      <c r="C17" s="117" t="s">
        <v>110</v>
      </c>
      <c r="D17" s="117"/>
      <c r="E17" s="117" t="s">
        <v>110</v>
      </c>
      <c r="F17" s="117"/>
      <c r="G17" s="117" t="s">
        <v>110</v>
      </c>
      <c r="H17" s="117" t="s">
        <v>262</v>
      </c>
      <c r="I17" s="117" t="s">
        <v>110</v>
      </c>
      <c r="J17" s="117"/>
      <c r="K17" s="117" t="s">
        <v>110</v>
      </c>
      <c r="L17" s="117"/>
    </row>
    <row r="18" spans="1:12" ht="67.5" customHeight="1" x14ac:dyDescent="0.2">
      <c r="A18" s="273">
        <v>9</v>
      </c>
      <c r="B18" s="274" t="s">
        <v>246</v>
      </c>
      <c r="C18" s="117" t="s">
        <v>110</v>
      </c>
      <c r="D18" s="117"/>
      <c r="E18" s="117" t="s">
        <v>110</v>
      </c>
      <c r="F18" s="117"/>
      <c r="G18" s="117" t="s">
        <v>110</v>
      </c>
      <c r="H18" s="117" t="s">
        <v>260</v>
      </c>
      <c r="I18" s="117" t="s">
        <v>110</v>
      </c>
      <c r="J18" s="117"/>
      <c r="K18" s="117" t="s">
        <v>110</v>
      </c>
      <c r="L18" s="117"/>
    </row>
    <row r="19" spans="1:12" ht="103.5" customHeight="1" x14ac:dyDescent="0.2">
      <c r="A19" s="273">
        <v>10</v>
      </c>
      <c r="B19" s="274" t="s">
        <v>247</v>
      </c>
      <c r="C19" s="117" t="s">
        <v>110</v>
      </c>
      <c r="D19" s="117"/>
      <c r="E19" s="117" t="s">
        <v>110</v>
      </c>
      <c r="F19" s="117" t="s">
        <v>263</v>
      </c>
      <c r="G19" s="117" t="s">
        <v>110</v>
      </c>
      <c r="H19" s="117"/>
      <c r="I19" s="117" t="s">
        <v>110</v>
      </c>
      <c r="J19" s="117" t="s">
        <v>264</v>
      </c>
      <c r="K19" s="117" t="s">
        <v>206</v>
      </c>
      <c r="L19" s="117" t="s">
        <v>248</v>
      </c>
    </row>
    <row r="20" spans="1:12" ht="33.75" customHeight="1" x14ac:dyDescent="0.2">
      <c r="A20" s="189">
        <v>11</v>
      </c>
      <c r="B20" s="274" t="s">
        <v>249</v>
      </c>
      <c r="C20" s="117" t="s">
        <v>110</v>
      </c>
      <c r="D20" s="117"/>
      <c r="E20" s="117" t="s">
        <v>110</v>
      </c>
      <c r="F20" s="117"/>
      <c r="G20" s="117" t="s">
        <v>110</v>
      </c>
      <c r="H20" s="117"/>
      <c r="I20" s="117" t="s">
        <v>110</v>
      </c>
      <c r="J20" s="117"/>
      <c r="K20" s="117" t="s">
        <v>110</v>
      </c>
      <c r="L20" s="117"/>
    </row>
    <row r="21" spans="1:12" ht="33.75" customHeight="1" x14ac:dyDescent="0.2">
      <c r="A21" s="273">
        <v>12</v>
      </c>
      <c r="B21" s="274" t="s">
        <v>250</v>
      </c>
      <c r="C21" s="117" t="s">
        <v>110</v>
      </c>
      <c r="D21" s="117"/>
      <c r="E21" s="117" t="s">
        <v>110</v>
      </c>
      <c r="F21" s="117"/>
      <c r="G21" s="117" t="s">
        <v>110</v>
      </c>
      <c r="H21" s="117"/>
      <c r="I21" s="117" t="s">
        <v>110</v>
      </c>
      <c r="J21" s="117"/>
      <c r="K21" s="117" t="s">
        <v>110</v>
      </c>
      <c r="L21" s="117"/>
    </row>
    <row r="22" spans="1:12" ht="33.75" customHeight="1" x14ac:dyDescent="0.2">
      <c r="A22" s="273">
        <v>13</v>
      </c>
      <c r="B22" s="274" t="s">
        <v>251</v>
      </c>
      <c r="C22" s="117" t="s">
        <v>110</v>
      </c>
      <c r="D22" s="117"/>
      <c r="E22" s="117" t="s">
        <v>110</v>
      </c>
      <c r="F22" s="117"/>
      <c r="G22" s="117" t="s">
        <v>110</v>
      </c>
      <c r="H22" s="117"/>
      <c r="I22" s="117" t="s">
        <v>110</v>
      </c>
      <c r="J22" s="117"/>
      <c r="K22" s="117" t="s">
        <v>110</v>
      </c>
      <c r="L22" s="117"/>
    </row>
    <row r="23" spans="1:12" ht="33.75" customHeight="1" thickBot="1" x14ac:dyDescent="0.25">
      <c r="A23" s="189">
        <v>14</v>
      </c>
      <c r="B23" s="215" t="s">
        <v>252</v>
      </c>
      <c r="C23" s="117" t="s">
        <v>110</v>
      </c>
      <c r="D23" s="276"/>
      <c r="E23" s="117" t="s">
        <v>110</v>
      </c>
      <c r="F23" s="276"/>
      <c r="G23" s="117" t="s">
        <v>110</v>
      </c>
      <c r="H23" s="276"/>
      <c r="I23" s="117" t="s">
        <v>110</v>
      </c>
      <c r="J23" s="276"/>
      <c r="K23" s="117" t="s">
        <v>110</v>
      </c>
      <c r="L23" s="276"/>
    </row>
    <row r="24" spans="1:12" ht="42" customHeight="1" thickBot="1" x14ac:dyDescent="0.25">
      <c r="A24" s="224" t="s">
        <v>112</v>
      </c>
      <c r="B24" s="225"/>
      <c r="C24" s="277" t="s">
        <v>253</v>
      </c>
      <c r="D24" s="277"/>
      <c r="E24" s="277" t="s">
        <v>253</v>
      </c>
      <c r="F24" s="277"/>
      <c r="G24" s="277" t="s">
        <v>253</v>
      </c>
      <c r="H24" s="277"/>
      <c r="I24" s="277" t="s">
        <v>253</v>
      </c>
      <c r="J24" s="277"/>
      <c r="K24" s="278" t="s">
        <v>265</v>
      </c>
      <c r="L24" s="278"/>
    </row>
    <row r="25" spans="1:12" ht="16.5" x14ac:dyDescent="0.2">
      <c r="A25" s="216"/>
      <c r="B25" s="217"/>
      <c r="C25" s="217"/>
      <c r="D25" s="217"/>
      <c r="E25" s="217"/>
      <c r="F25" s="217"/>
      <c r="G25" s="218"/>
      <c r="H25" s="218"/>
      <c r="I25" s="218"/>
      <c r="J25" s="218"/>
      <c r="K25" s="218"/>
      <c r="L25" s="218"/>
    </row>
    <row r="26" spans="1:12" ht="16.5" x14ac:dyDescent="0.2">
      <c r="A26" s="216"/>
      <c r="B26" s="218"/>
      <c r="C26" s="218"/>
      <c r="D26" s="218"/>
      <c r="E26" s="218"/>
      <c r="F26" s="218"/>
      <c r="G26" s="218"/>
      <c r="H26" s="218"/>
      <c r="I26" s="218"/>
      <c r="J26" s="218"/>
      <c r="K26" s="218"/>
      <c r="L26" s="218"/>
    </row>
    <row r="27" spans="1:12" ht="16.5" x14ac:dyDescent="0.2">
      <c r="A27" s="216"/>
      <c r="B27" s="217"/>
      <c r="C27" s="217"/>
      <c r="D27" s="217"/>
      <c r="E27" s="217"/>
      <c r="F27" s="217"/>
      <c r="G27" s="217"/>
      <c r="H27" s="217"/>
      <c r="I27" s="217"/>
      <c r="J27" s="217"/>
      <c r="K27" s="217"/>
      <c r="L27" s="217"/>
    </row>
    <row r="28" spans="1:12" ht="16.5" x14ac:dyDescent="0.2">
      <c r="A28" s="216"/>
      <c r="B28" s="219"/>
      <c r="C28" s="219"/>
      <c r="D28" s="219"/>
      <c r="E28" s="219"/>
      <c r="F28" s="219"/>
      <c r="G28" s="219"/>
      <c r="H28" s="219"/>
      <c r="I28" s="219"/>
      <c r="J28" s="219"/>
      <c r="K28" s="219"/>
      <c r="L28" s="219"/>
    </row>
    <row r="29" spans="1:12" ht="16.5" x14ac:dyDescent="0.3">
      <c r="A29" s="216"/>
      <c r="B29" s="220" t="s">
        <v>115</v>
      </c>
      <c r="C29" s="220"/>
      <c r="D29" s="220"/>
      <c r="E29" s="220" t="s">
        <v>254</v>
      </c>
      <c r="F29" s="220"/>
      <c r="G29" s="220"/>
      <c r="H29" s="220"/>
      <c r="I29" s="220"/>
      <c r="J29" s="220"/>
      <c r="K29" s="220"/>
      <c r="L29" s="220"/>
    </row>
    <row r="30" spans="1:12" ht="16.5" x14ac:dyDescent="0.3">
      <c r="A30" s="216"/>
      <c r="B30" s="220" t="s">
        <v>116</v>
      </c>
      <c r="C30" s="220"/>
      <c r="D30" s="220"/>
      <c r="E30" s="220" t="s">
        <v>255</v>
      </c>
      <c r="F30" s="220"/>
      <c r="G30" s="220"/>
      <c r="H30" s="220"/>
      <c r="I30" s="220"/>
      <c r="J30" s="220"/>
      <c r="K30" s="220"/>
      <c r="L30" s="220"/>
    </row>
    <row r="31" spans="1:12" ht="16.5" x14ac:dyDescent="0.3">
      <c r="A31" s="216"/>
      <c r="B31" s="220" t="s">
        <v>117</v>
      </c>
      <c r="C31" s="220"/>
      <c r="D31" s="220"/>
      <c r="E31" s="220" t="s">
        <v>256</v>
      </c>
      <c r="F31" s="220"/>
      <c r="G31" s="220"/>
      <c r="H31" s="220"/>
      <c r="I31" s="220"/>
      <c r="J31" s="220"/>
      <c r="K31" s="220"/>
      <c r="L31" s="220"/>
    </row>
    <row r="32" spans="1:12" ht="16.5" x14ac:dyDescent="0.3">
      <c r="A32" s="216"/>
      <c r="B32" s="221"/>
      <c r="C32" s="221"/>
      <c r="D32" s="221"/>
      <c r="E32" s="221"/>
      <c r="F32" s="221"/>
      <c r="G32" s="221"/>
      <c r="H32" s="221"/>
      <c r="I32" s="221"/>
      <c r="J32" s="221"/>
      <c r="K32" s="221"/>
      <c r="L32" s="221"/>
    </row>
    <row r="33" spans="2:12" ht="15.75" x14ac:dyDescent="0.25">
      <c r="B33" s="98"/>
      <c r="C33" s="98"/>
      <c r="D33" s="98"/>
      <c r="E33" s="98"/>
      <c r="F33" s="98"/>
      <c r="G33" s="98"/>
      <c r="H33" s="98"/>
      <c r="I33" s="98"/>
      <c r="J33" s="98"/>
      <c r="K33" s="98"/>
      <c r="L33" s="98"/>
    </row>
    <row r="34" spans="2:12" ht="15.75" x14ac:dyDescent="0.2">
      <c r="B34" s="97"/>
      <c r="C34" s="97"/>
      <c r="D34" s="97"/>
      <c r="E34" s="97"/>
      <c r="F34" s="97"/>
      <c r="G34" s="97"/>
      <c r="H34" s="97"/>
      <c r="I34" s="97"/>
      <c r="J34" s="97"/>
      <c r="K34" s="97"/>
      <c r="L34" s="97"/>
    </row>
    <row r="35" spans="2:12" ht="15.75" x14ac:dyDescent="0.25">
      <c r="B35" s="98"/>
      <c r="C35" s="98"/>
      <c r="D35" s="98"/>
      <c r="E35" s="98"/>
      <c r="F35" s="98"/>
      <c r="G35" s="98"/>
      <c r="H35" s="98"/>
      <c r="I35" s="98"/>
      <c r="J35" s="98"/>
      <c r="K35" s="98"/>
      <c r="L35" s="98"/>
    </row>
    <row r="36" spans="2:12" ht="15.75" x14ac:dyDescent="0.25">
      <c r="B36" s="98"/>
      <c r="C36" s="98"/>
      <c r="D36" s="98"/>
      <c r="E36" s="98"/>
      <c r="F36" s="98"/>
      <c r="G36" s="98"/>
      <c r="H36" s="98"/>
      <c r="I36" s="98"/>
      <c r="J36" s="98"/>
      <c r="K36" s="98"/>
      <c r="L36" s="98"/>
    </row>
    <row r="37" spans="2:12" ht="15.75" x14ac:dyDescent="0.25">
      <c r="B37" s="98"/>
      <c r="C37" s="98"/>
      <c r="D37" s="98"/>
      <c r="E37" s="98"/>
      <c r="F37" s="98"/>
      <c r="G37" s="98"/>
      <c r="H37" s="98"/>
      <c r="I37" s="98"/>
      <c r="J37" s="98"/>
      <c r="K37" s="98"/>
      <c r="L37" s="98"/>
    </row>
  </sheetData>
  <mergeCells count="24">
    <mergeCell ref="B9:L9"/>
    <mergeCell ref="A24:B24"/>
    <mergeCell ref="C24:D24"/>
    <mergeCell ref="E24:F24"/>
    <mergeCell ref="G24:H24"/>
    <mergeCell ref="I24:J24"/>
    <mergeCell ref="K24:L24"/>
    <mergeCell ref="I6:J6"/>
    <mergeCell ref="K6:L6"/>
    <mergeCell ref="C7:D7"/>
    <mergeCell ref="E7:F7"/>
    <mergeCell ref="G7:H7"/>
    <mergeCell ref="I7:J7"/>
    <mergeCell ref="K7:L7"/>
    <mergeCell ref="B1:L1"/>
    <mergeCell ref="B2:L2"/>
    <mergeCell ref="B3:L3"/>
    <mergeCell ref="B4:L4"/>
    <mergeCell ref="B5:L5"/>
    <mergeCell ref="A6:A8"/>
    <mergeCell ref="B6:B7"/>
    <mergeCell ref="C6:D6"/>
    <mergeCell ref="E6:F6"/>
    <mergeCell ref="G6:H6"/>
  </mergeCells>
  <conditionalFormatting sqref="C10:D22 E15:J18 K15:L20">
    <cfRule type="cellIs" dxfId="24" priority="25" operator="equal">
      <formula>"NO"</formula>
    </cfRule>
  </conditionalFormatting>
  <conditionalFormatting sqref="C23">
    <cfRule type="cellIs" dxfId="23" priority="24" operator="equal">
      <formula>"NO"</formula>
    </cfRule>
  </conditionalFormatting>
  <conditionalFormatting sqref="C24:D24">
    <cfRule type="cellIs" dxfId="22" priority="23" operator="equal">
      <formula>"NO HABIL"</formula>
    </cfRule>
  </conditionalFormatting>
  <conditionalFormatting sqref="E10:F12 F20:F22 E20:E23 F13:F14">
    <cfRule type="cellIs" dxfId="21" priority="22" operator="equal">
      <formula>"NO"</formula>
    </cfRule>
  </conditionalFormatting>
  <conditionalFormatting sqref="G10:H12 H21:H22 G20:H20 H13:H14">
    <cfRule type="cellIs" dxfId="20" priority="21" operator="equal">
      <formula>"NO"</formula>
    </cfRule>
  </conditionalFormatting>
  <conditionalFormatting sqref="G21:G23">
    <cfRule type="cellIs" dxfId="19" priority="20" operator="equal">
      <formula>"NO"</formula>
    </cfRule>
  </conditionalFormatting>
  <conditionalFormatting sqref="I10:J12 J20:J22 I19 J13:J14">
    <cfRule type="cellIs" dxfId="18" priority="19" operator="equal">
      <formula>"NO"</formula>
    </cfRule>
  </conditionalFormatting>
  <conditionalFormatting sqref="I20:I23">
    <cfRule type="cellIs" dxfId="17" priority="18" operator="equal">
      <formula>"NO"</formula>
    </cfRule>
  </conditionalFormatting>
  <conditionalFormatting sqref="K10:L12 L21:L22 L13:L14">
    <cfRule type="cellIs" dxfId="16" priority="17" operator="equal">
      <formula>"NO"</formula>
    </cfRule>
  </conditionalFormatting>
  <conditionalFormatting sqref="K24:L24">
    <cfRule type="cellIs" dxfId="15" priority="16" operator="equal">
      <formula>"NO HABIL"</formula>
    </cfRule>
  </conditionalFormatting>
  <conditionalFormatting sqref="K21:K23">
    <cfRule type="cellIs" dxfId="14" priority="15" operator="equal">
      <formula>"NO"</formula>
    </cfRule>
  </conditionalFormatting>
  <conditionalFormatting sqref="J19">
    <cfRule type="cellIs" dxfId="13" priority="14" operator="equal">
      <formula>"NO"</formula>
    </cfRule>
  </conditionalFormatting>
  <conditionalFormatting sqref="E19:F19">
    <cfRule type="cellIs" dxfId="12" priority="13" operator="equal">
      <formula>"NO"</formula>
    </cfRule>
  </conditionalFormatting>
  <conditionalFormatting sqref="G19:H19">
    <cfRule type="cellIs" dxfId="11" priority="12" operator="equal">
      <formula>"NO"</formula>
    </cfRule>
  </conditionalFormatting>
  <conditionalFormatting sqref="E14">
    <cfRule type="cellIs" dxfId="10" priority="11" operator="equal">
      <formula>"NO"</formula>
    </cfRule>
  </conditionalFormatting>
  <conditionalFormatting sqref="G14">
    <cfRule type="cellIs" dxfId="9" priority="10" operator="equal">
      <formula>"NO"</formula>
    </cfRule>
  </conditionalFormatting>
  <conditionalFormatting sqref="K14">
    <cfRule type="cellIs" dxfId="8" priority="9" operator="equal">
      <formula>"NO"</formula>
    </cfRule>
  </conditionalFormatting>
  <conditionalFormatting sqref="G13">
    <cfRule type="cellIs" dxfId="7" priority="8" operator="equal">
      <formula>"NO"</formula>
    </cfRule>
  </conditionalFormatting>
  <conditionalFormatting sqref="I13">
    <cfRule type="cellIs" dxfId="6" priority="7" operator="equal">
      <formula>"NO"</formula>
    </cfRule>
  </conditionalFormatting>
  <conditionalFormatting sqref="E13">
    <cfRule type="cellIs" dxfId="5" priority="6" operator="equal">
      <formula>"NO"</formula>
    </cfRule>
  </conditionalFormatting>
  <conditionalFormatting sqref="K13">
    <cfRule type="cellIs" dxfId="4" priority="5" operator="equal">
      <formula>"NO"</formula>
    </cfRule>
  </conditionalFormatting>
  <conditionalFormatting sqref="I14">
    <cfRule type="cellIs" dxfId="3" priority="4" operator="equal">
      <formula>"NO"</formula>
    </cfRule>
  </conditionalFormatting>
  <conditionalFormatting sqref="I24:J24">
    <cfRule type="cellIs" dxfId="2" priority="3" operator="equal">
      <formula>"NO HABIL"</formula>
    </cfRule>
  </conditionalFormatting>
  <conditionalFormatting sqref="E24:F24">
    <cfRule type="cellIs" dxfId="1" priority="2" operator="equal">
      <formula>"NO HABIL"</formula>
    </cfRule>
  </conditionalFormatting>
  <conditionalFormatting sqref="G24:H24">
    <cfRule type="cellIs" dxfId="0" priority="1" operator="equal">
      <formula>"NO HABIL"</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41"/>
  <sheetViews>
    <sheetView view="pageBreakPreview" zoomScale="75" zoomScaleNormal="75" zoomScaleSheetLayoutView="75" zoomScalePageLayoutView="70" workbookViewId="0">
      <pane xSplit="2" ySplit="11" topLeftCell="C15" activePane="bottomRight" state="frozen"/>
      <selection activeCell="F14" sqref="F14"/>
      <selection pane="topRight" activeCell="F14" sqref="F14"/>
      <selection pane="bottomLeft" activeCell="F14" sqref="F14"/>
      <selection pane="bottomRight" activeCell="B16" sqref="B16"/>
    </sheetView>
  </sheetViews>
  <sheetFormatPr baseColWidth="10" defaultColWidth="11.42578125" defaultRowHeight="12.75" x14ac:dyDescent="0.2"/>
  <cols>
    <col min="1" max="1" width="8.7109375" style="93" customWidth="1"/>
    <col min="2" max="2" width="57" style="94" customWidth="1"/>
    <col min="3" max="3" width="13.28515625" style="95" customWidth="1"/>
    <col min="4" max="4" width="26.7109375" style="95" customWidth="1"/>
    <col min="5" max="5" width="13.5703125" style="94" customWidth="1"/>
    <col min="6" max="6" width="26" style="94" customWidth="1"/>
    <col min="7" max="7" width="13.5703125" style="94" customWidth="1"/>
    <col min="8" max="8" width="26" style="94" customWidth="1"/>
    <col min="9" max="9" width="13.5703125" style="94" customWidth="1"/>
    <col min="10" max="10" width="26" style="94" customWidth="1"/>
    <col min="11" max="11" width="13.5703125" style="94" customWidth="1"/>
    <col min="12" max="12" width="26" style="94" customWidth="1"/>
    <col min="13" max="16384" width="11.42578125" style="90"/>
  </cols>
  <sheetData>
    <row r="1" spans="1:12" s="85" customFormat="1" ht="17.25" customHeight="1" x14ac:dyDescent="0.25">
      <c r="A1" s="192" t="s">
        <v>124</v>
      </c>
      <c r="B1" s="84"/>
      <c r="C1" s="84"/>
      <c r="D1" s="84"/>
      <c r="E1" s="84"/>
      <c r="F1" s="84"/>
      <c r="G1" s="84"/>
      <c r="H1" s="84"/>
      <c r="I1" s="84"/>
      <c r="J1" s="84"/>
      <c r="K1" s="84"/>
      <c r="L1" s="84"/>
    </row>
    <row r="2" spans="1:12" s="85" customFormat="1" ht="17.25" customHeight="1" x14ac:dyDescent="0.25">
      <c r="A2" s="192" t="s">
        <v>216</v>
      </c>
      <c r="B2" s="84"/>
      <c r="C2" s="84"/>
      <c r="D2" s="84"/>
      <c r="E2" s="84"/>
      <c r="F2" s="84"/>
      <c r="G2" s="84"/>
      <c r="H2" s="84"/>
      <c r="I2" s="84"/>
      <c r="J2" s="84"/>
      <c r="K2" s="84"/>
      <c r="L2" s="84"/>
    </row>
    <row r="3" spans="1:12" s="85" customFormat="1" ht="8.25" customHeight="1" x14ac:dyDescent="0.25">
      <c r="A3" s="86"/>
      <c r="B3" s="86"/>
      <c r="C3" s="86"/>
      <c r="D3" s="192"/>
      <c r="E3" s="86"/>
      <c r="F3" s="86"/>
      <c r="G3" s="86"/>
      <c r="H3" s="86"/>
      <c r="I3" s="86"/>
      <c r="J3" s="86"/>
      <c r="K3" s="86"/>
      <c r="L3" s="86"/>
    </row>
    <row r="4" spans="1:12" s="85" customFormat="1" ht="17.25" customHeight="1" x14ac:dyDescent="0.25">
      <c r="A4" s="192" t="s">
        <v>159</v>
      </c>
      <c r="B4" s="84"/>
      <c r="C4" s="84"/>
      <c r="D4" s="84"/>
      <c r="E4" s="84"/>
      <c r="F4" s="84"/>
      <c r="G4" s="84"/>
      <c r="H4" s="84"/>
      <c r="I4" s="84"/>
      <c r="J4" s="84"/>
      <c r="K4" s="84"/>
      <c r="L4" s="84"/>
    </row>
    <row r="5" spans="1:12" s="85" customFormat="1" ht="16.5" customHeight="1" x14ac:dyDescent="0.25">
      <c r="A5" s="192" t="s">
        <v>217</v>
      </c>
      <c r="B5" s="84"/>
      <c r="C5" s="84"/>
      <c r="D5" s="84"/>
      <c r="E5" s="84"/>
      <c r="F5" s="84"/>
      <c r="G5" s="84"/>
      <c r="H5" s="84"/>
      <c r="I5" s="84"/>
      <c r="J5" s="84"/>
      <c r="K5" s="84"/>
      <c r="L5" s="84"/>
    </row>
    <row r="6" spans="1:12" s="85" customFormat="1" ht="9.75" customHeight="1" x14ac:dyDescent="0.25">
      <c r="A6" s="86"/>
      <c r="B6" s="86"/>
      <c r="C6" s="86"/>
      <c r="D6" s="192"/>
      <c r="E6" s="86"/>
      <c r="F6" s="86"/>
      <c r="G6" s="86"/>
      <c r="H6" s="86"/>
      <c r="I6" s="86"/>
      <c r="J6" s="86"/>
      <c r="K6" s="86"/>
      <c r="L6" s="86"/>
    </row>
    <row r="7" spans="1:12" s="194" customFormat="1" ht="77.25" customHeight="1" x14ac:dyDescent="0.25">
      <c r="A7" s="244" t="s">
        <v>160</v>
      </c>
      <c r="B7" s="244"/>
      <c r="C7"/>
      <c r="D7"/>
      <c r="E7" s="193"/>
      <c r="F7"/>
      <c r="G7" s="193"/>
      <c r="H7"/>
      <c r="I7" s="193"/>
      <c r="J7"/>
      <c r="K7" s="193"/>
      <c r="L7"/>
    </row>
    <row r="8" spans="1:12" ht="9.75" customHeight="1" x14ac:dyDescent="0.2">
      <c r="A8" s="195"/>
      <c r="B8" s="196"/>
      <c r="C8" s="197"/>
      <c r="D8" s="197"/>
      <c r="E8" s="196"/>
      <c r="F8" s="196"/>
      <c r="G8" s="196"/>
      <c r="H8" s="196"/>
      <c r="I8" s="196"/>
      <c r="J8" s="196"/>
      <c r="K8" s="196"/>
      <c r="L8" s="196"/>
    </row>
    <row r="9" spans="1:12" ht="15.75" x14ac:dyDescent="0.2">
      <c r="A9" s="198"/>
      <c r="B9" s="199"/>
      <c r="C9" s="245">
        <v>1</v>
      </c>
      <c r="D9" s="245"/>
      <c r="E9" s="245">
        <v>2</v>
      </c>
      <c r="F9" s="245"/>
      <c r="G9" s="245">
        <v>3</v>
      </c>
      <c r="H9" s="245"/>
      <c r="I9" s="245">
        <v>4</v>
      </c>
      <c r="J9" s="245"/>
      <c r="K9" s="245">
        <v>5</v>
      </c>
      <c r="L9" s="245"/>
    </row>
    <row r="10" spans="1:12" ht="53.25" customHeight="1" x14ac:dyDescent="0.2">
      <c r="A10" s="240" t="s">
        <v>0</v>
      </c>
      <c r="B10" s="242" t="s">
        <v>106</v>
      </c>
      <c r="C10" s="235" t="s">
        <v>162</v>
      </c>
      <c r="D10" s="235"/>
      <c r="E10" s="235" t="s">
        <v>181</v>
      </c>
      <c r="F10" s="235"/>
      <c r="G10" s="235" t="s">
        <v>185</v>
      </c>
      <c r="H10" s="235"/>
      <c r="I10" s="235" t="s">
        <v>218</v>
      </c>
      <c r="J10" s="235"/>
      <c r="K10" s="235" t="s">
        <v>202</v>
      </c>
      <c r="L10" s="235"/>
    </row>
    <row r="11" spans="1:12" ht="27" customHeight="1" x14ac:dyDescent="0.2">
      <c r="A11" s="241"/>
      <c r="B11" s="243"/>
      <c r="C11" s="188" t="s">
        <v>107</v>
      </c>
      <c r="D11" s="184" t="s">
        <v>108</v>
      </c>
      <c r="E11" s="188" t="s">
        <v>107</v>
      </c>
      <c r="F11" s="184" t="s">
        <v>108</v>
      </c>
      <c r="G11" s="188" t="s">
        <v>107</v>
      </c>
      <c r="H11" s="184" t="s">
        <v>108</v>
      </c>
      <c r="I11" s="188" t="s">
        <v>107</v>
      </c>
      <c r="J11" s="184" t="s">
        <v>108</v>
      </c>
      <c r="K11" s="188" t="s">
        <v>107</v>
      </c>
      <c r="L11" s="184" t="s">
        <v>108</v>
      </c>
    </row>
    <row r="12" spans="1:12" ht="14.45" customHeight="1" x14ac:dyDescent="0.2">
      <c r="A12" s="200" t="s">
        <v>219</v>
      </c>
      <c r="B12" s="201" t="s">
        <v>220</v>
      </c>
      <c r="C12" s="202"/>
      <c r="D12" s="202"/>
      <c r="E12" s="202"/>
      <c r="F12" s="202"/>
      <c r="G12" s="202"/>
      <c r="H12" s="202"/>
      <c r="I12" s="202"/>
      <c r="J12" s="202"/>
      <c r="K12" s="202"/>
      <c r="L12" s="202"/>
    </row>
    <row r="13" spans="1:12" ht="28.5" customHeight="1" x14ac:dyDescent="0.2">
      <c r="A13" s="203"/>
      <c r="B13" s="204" t="s">
        <v>221</v>
      </c>
      <c r="C13" s="184" t="s">
        <v>110</v>
      </c>
      <c r="D13" s="205" t="s">
        <v>222</v>
      </c>
      <c r="E13" s="184" t="s">
        <v>110</v>
      </c>
      <c r="F13" s="205" t="s">
        <v>222</v>
      </c>
      <c r="G13" s="184" t="s">
        <v>110</v>
      </c>
      <c r="H13" s="205" t="s">
        <v>222</v>
      </c>
      <c r="I13" s="184" t="s">
        <v>110</v>
      </c>
      <c r="J13" s="205" t="s">
        <v>222</v>
      </c>
      <c r="K13" s="184" t="s">
        <v>110</v>
      </c>
      <c r="L13" s="205" t="s">
        <v>222</v>
      </c>
    </row>
    <row r="14" spans="1:12" ht="24.75" customHeight="1" x14ac:dyDescent="0.2">
      <c r="A14" s="203"/>
      <c r="B14" s="206" t="s">
        <v>223</v>
      </c>
      <c r="C14" s="184" t="s">
        <v>110</v>
      </c>
      <c r="D14" s="205" t="s">
        <v>222</v>
      </c>
      <c r="E14" s="184" t="s">
        <v>110</v>
      </c>
      <c r="F14" s="205" t="s">
        <v>222</v>
      </c>
      <c r="G14" s="184" t="s">
        <v>110</v>
      </c>
      <c r="H14" s="205" t="s">
        <v>222</v>
      </c>
      <c r="I14" s="184" t="s">
        <v>110</v>
      </c>
      <c r="J14" s="205" t="s">
        <v>222</v>
      </c>
      <c r="K14" s="184" t="s">
        <v>110</v>
      </c>
      <c r="L14" s="205" t="s">
        <v>222</v>
      </c>
    </row>
    <row r="15" spans="1:12" ht="24.75" customHeight="1" x14ac:dyDescent="0.2">
      <c r="A15" s="203"/>
      <c r="B15" s="206" t="s">
        <v>224</v>
      </c>
      <c r="C15" s="184" t="s">
        <v>110</v>
      </c>
      <c r="D15" s="205" t="s">
        <v>222</v>
      </c>
      <c r="E15" s="184" t="s">
        <v>110</v>
      </c>
      <c r="F15" s="205" t="s">
        <v>222</v>
      </c>
      <c r="G15" s="184" t="s">
        <v>110</v>
      </c>
      <c r="H15" s="205" t="s">
        <v>222</v>
      </c>
      <c r="I15" s="184" t="s">
        <v>110</v>
      </c>
      <c r="J15" s="205" t="s">
        <v>222</v>
      </c>
      <c r="K15" s="184" t="s">
        <v>110</v>
      </c>
      <c r="L15" s="205" t="s">
        <v>222</v>
      </c>
    </row>
    <row r="16" spans="1:12" ht="24.75" customHeight="1" x14ac:dyDescent="0.2">
      <c r="A16" s="187"/>
      <c r="B16" s="206" t="s">
        <v>225</v>
      </c>
      <c r="C16" s="184" t="s">
        <v>110</v>
      </c>
      <c r="D16" s="205" t="s">
        <v>222</v>
      </c>
      <c r="E16" s="184" t="s">
        <v>110</v>
      </c>
      <c r="F16" s="205" t="s">
        <v>222</v>
      </c>
      <c r="G16" s="184" t="s">
        <v>110</v>
      </c>
      <c r="H16" s="205" t="s">
        <v>222</v>
      </c>
      <c r="I16" s="184" t="s">
        <v>110</v>
      </c>
      <c r="J16" s="205" t="s">
        <v>222</v>
      </c>
      <c r="K16" s="184" t="s">
        <v>110</v>
      </c>
      <c r="L16" s="205" t="s">
        <v>222</v>
      </c>
    </row>
    <row r="17" spans="1:12" ht="24.75" customHeight="1" x14ac:dyDescent="0.2">
      <c r="A17" s="187"/>
      <c r="B17" s="206" t="s">
        <v>226</v>
      </c>
      <c r="C17" s="184" t="s">
        <v>110</v>
      </c>
      <c r="D17" s="205" t="s">
        <v>222</v>
      </c>
      <c r="E17" s="184" t="s">
        <v>110</v>
      </c>
      <c r="F17" s="205" t="s">
        <v>222</v>
      </c>
      <c r="G17" s="184" t="s">
        <v>110</v>
      </c>
      <c r="H17" s="205" t="s">
        <v>222</v>
      </c>
      <c r="I17" s="184" t="s">
        <v>110</v>
      </c>
      <c r="J17" s="205" t="s">
        <v>222</v>
      </c>
      <c r="K17" s="184" t="s">
        <v>110</v>
      </c>
      <c r="L17" s="205" t="s">
        <v>222</v>
      </c>
    </row>
    <row r="18" spans="1:12" ht="24.75" customHeight="1" x14ac:dyDescent="0.2">
      <c r="A18" s="187"/>
      <c r="B18" s="206" t="s">
        <v>227</v>
      </c>
      <c r="C18" s="184" t="s">
        <v>110</v>
      </c>
      <c r="D18" s="205" t="s">
        <v>222</v>
      </c>
      <c r="E18" s="184" t="s">
        <v>110</v>
      </c>
      <c r="F18" s="205" t="s">
        <v>222</v>
      </c>
      <c r="G18" s="184" t="s">
        <v>110</v>
      </c>
      <c r="H18" s="205" t="s">
        <v>222</v>
      </c>
      <c r="I18" s="184" t="s">
        <v>110</v>
      </c>
      <c r="J18" s="205" t="s">
        <v>222</v>
      </c>
      <c r="K18" s="184" t="s">
        <v>110</v>
      </c>
      <c r="L18" s="205" t="s">
        <v>222</v>
      </c>
    </row>
    <row r="19" spans="1:12" ht="24" customHeight="1" thickBot="1" x14ac:dyDescent="0.25">
      <c r="A19" s="207"/>
      <c r="B19" s="208"/>
      <c r="C19" s="184"/>
      <c r="D19" s="190"/>
      <c r="E19" s="184"/>
      <c r="F19" s="190"/>
      <c r="G19" s="184"/>
      <c r="H19" s="190"/>
      <c r="I19" s="184"/>
      <c r="J19" s="190"/>
      <c r="K19" s="184"/>
      <c r="L19" s="190"/>
    </row>
    <row r="20" spans="1:12" s="92" customFormat="1" ht="19.5" customHeight="1" thickBot="1" x14ac:dyDescent="0.3">
      <c r="A20" s="236" t="s">
        <v>112</v>
      </c>
      <c r="B20" s="237"/>
      <c r="C20" s="238" t="s">
        <v>125</v>
      </c>
      <c r="D20" s="239"/>
      <c r="E20" s="238" t="s">
        <v>125</v>
      </c>
      <c r="F20" s="239"/>
      <c r="G20" s="238" t="s">
        <v>125</v>
      </c>
      <c r="H20" s="239"/>
      <c r="I20" s="238" t="s">
        <v>125</v>
      </c>
      <c r="J20" s="239"/>
      <c r="K20" s="238" t="s">
        <v>125</v>
      </c>
      <c r="L20" s="239"/>
    </row>
    <row r="22" spans="1:12" ht="25.5" customHeight="1" x14ac:dyDescent="0.2">
      <c r="B22" s="87" t="s">
        <v>113</v>
      </c>
      <c r="C22" s="209"/>
      <c r="D22" s="209"/>
      <c r="E22" s="209"/>
      <c r="F22" s="209"/>
      <c r="G22" s="209"/>
      <c r="H22" s="209"/>
      <c r="I22" s="209"/>
      <c r="J22" s="209"/>
      <c r="K22" s="209"/>
      <c r="L22" s="209"/>
    </row>
    <row r="23" spans="1:12" ht="18.75" customHeight="1" x14ac:dyDescent="0.2">
      <c r="E23" s="210"/>
      <c r="G23" s="210"/>
      <c r="I23" s="210"/>
      <c r="K23" s="210"/>
    </row>
    <row r="24" spans="1:12" ht="15.75" x14ac:dyDescent="0.2">
      <c r="C24" s="96"/>
    </row>
    <row r="25" spans="1:12" ht="15.75" x14ac:dyDescent="0.2">
      <c r="B25" s="97" t="s">
        <v>228</v>
      </c>
      <c r="C25" s="96"/>
    </row>
    <row r="26" spans="1:12" ht="15.75" x14ac:dyDescent="0.25">
      <c r="B26" s="98" t="s">
        <v>229</v>
      </c>
      <c r="C26" s="96"/>
    </row>
    <row r="27" spans="1:12" ht="13.5" customHeight="1" x14ac:dyDescent="0.2">
      <c r="C27" s="94"/>
    </row>
    <row r="28" spans="1:12" ht="13.5" customHeight="1" x14ac:dyDescent="0.2">
      <c r="C28" s="94"/>
    </row>
    <row r="29" spans="1:12" ht="13.5" customHeight="1" x14ac:dyDescent="0.2">
      <c r="C29" s="94"/>
    </row>
    <row r="30" spans="1:12" ht="13.5" customHeight="1" x14ac:dyDescent="0.2">
      <c r="C30" s="94"/>
    </row>
    <row r="31" spans="1:12" ht="13.5" customHeight="1" x14ac:dyDescent="0.2">
      <c r="B31" s="97"/>
      <c r="C31" s="94"/>
    </row>
    <row r="32" spans="1:12" ht="13.5" customHeight="1" x14ac:dyDescent="0.25">
      <c r="B32" s="98"/>
      <c r="C32" s="94"/>
    </row>
    <row r="33" spans="1:12" ht="15.75" x14ac:dyDescent="0.25">
      <c r="B33" s="98"/>
      <c r="F33" s="90"/>
      <c r="H33" s="90"/>
      <c r="J33" s="90"/>
      <c r="L33" s="90"/>
    </row>
    <row r="34" spans="1:12" x14ac:dyDescent="0.2">
      <c r="F34" s="90"/>
      <c r="H34" s="90"/>
      <c r="J34" s="90"/>
      <c r="L34" s="90"/>
    </row>
    <row r="35" spans="1:12" s="94" customFormat="1" ht="15.75" x14ac:dyDescent="0.25">
      <c r="A35" s="93"/>
      <c r="C35" s="98"/>
    </row>
    <row r="36" spans="1:12" s="94" customFormat="1" ht="15.75" x14ac:dyDescent="0.25">
      <c r="A36" s="93"/>
      <c r="B36" s="98"/>
      <c r="C36" s="95"/>
      <c r="D36" s="95"/>
    </row>
    <row r="37" spans="1:12" s="94" customFormat="1" ht="15.75" x14ac:dyDescent="0.25">
      <c r="A37" s="93"/>
      <c r="B37" s="98"/>
      <c r="C37" s="95"/>
      <c r="D37" s="95"/>
    </row>
    <row r="38" spans="1:12" s="95" customFormat="1" ht="15.75" x14ac:dyDescent="0.25">
      <c r="A38" s="93"/>
      <c r="B38" s="98"/>
      <c r="E38" s="94"/>
      <c r="F38" s="94"/>
      <c r="G38" s="94"/>
      <c r="H38" s="94"/>
      <c r="I38" s="94"/>
      <c r="J38" s="94"/>
      <c r="K38" s="94"/>
      <c r="L38" s="94"/>
    </row>
    <row r="39" spans="1:12" s="95" customFormat="1" x14ac:dyDescent="0.2">
      <c r="A39" s="93"/>
      <c r="B39" s="90"/>
      <c r="E39" s="94"/>
      <c r="F39" s="94"/>
      <c r="G39" s="94"/>
      <c r="H39" s="94"/>
      <c r="I39" s="94"/>
      <c r="J39" s="94"/>
      <c r="K39" s="94"/>
      <c r="L39" s="94"/>
    </row>
    <row r="40" spans="1:12" s="95" customFormat="1" x14ac:dyDescent="0.2">
      <c r="A40" s="93"/>
      <c r="B40" s="90"/>
      <c r="E40" s="94"/>
      <c r="F40" s="94"/>
      <c r="G40" s="94"/>
      <c r="H40" s="94"/>
      <c r="I40" s="94"/>
      <c r="J40" s="94"/>
      <c r="K40" s="94"/>
      <c r="L40" s="94"/>
    </row>
    <row r="41" spans="1:12" s="95" customFormat="1" x14ac:dyDescent="0.2">
      <c r="A41" s="93"/>
      <c r="B41" s="90"/>
      <c r="E41" s="94"/>
      <c r="F41" s="94"/>
      <c r="G41" s="94"/>
      <c r="H41" s="94"/>
      <c r="I41" s="94"/>
      <c r="J41" s="94"/>
      <c r="K41" s="94"/>
      <c r="L41" s="94"/>
    </row>
  </sheetData>
  <mergeCells count="19">
    <mergeCell ref="K9:L9"/>
    <mergeCell ref="A7:B7"/>
    <mergeCell ref="C9:D9"/>
    <mergeCell ref="E9:F9"/>
    <mergeCell ref="G9:H9"/>
    <mergeCell ref="I9:J9"/>
    <mergeCell ref="K10:L10"/>
    <mergeCell ref="A20:B20"/>
    <mergeCell ref="C20:D20"/>
    <mergeCell ref="E20:F20"/>
    <mergeCell ref="G20:H20"/>
    <mergeCell ref="I20:J20"/>
    <mergeCell ref="K20:L20"/>
    <mergeCell ref="A10:A11"/>
    <mergeCell ref="B10:B11"/>
    <mergeCell ref="C10:D10"/>
    <mergeCell ref="E10:F10"/>
    <mergeCell ref="G10:H10"/>
    <mergeCell ref="I10:J10"/>
  </mergeCells>
  <conditionalFormatting sqref="C20:D20">
    <cfRule type="cellIs" dxfId="176" priority="20" operator="equal">
      <formula>"NO HABIL"</formula>
    </cfRule>
  </conditionalFormatting>
  <conditionalFormatting sqref="C13:D14 C15:C16">
    <cfRule type="cellIs" dxfId="175" priority="19" operator="equal">
      <formula>"NO"</formula>
    </cfRule>
  </conditionalFormatting>
  <conditionalFormatting sqref="C17:C18">
    <cfRule type="cellIs" dxfId="174" priority="18" operator="equal">
      <formula>"NO"</formula>
    </cfRule>
  </conditionalFormatting>
  <conditionalFormatting sqref="D15:D18">
    <cfRule type="cellIs" dxfId="173" priority="17" operator="equal">
      <formula>"NO"</formula>
    </cfRule>
  </conditionalFormatting>
  <conditionalFormatting sqref="E20:F20">
    <cfRule type="cellIs" dxfId="172" priority="16" operator="equal">
      <formula>"NO HABIL"</formula>
    </cfRule>
  </conditionalFormatting>
  <conditionalFormatting sqref="E13:F14 E15:E16">
    <cfRule type="cellIs" dxfId="171" priority="15" operator="equal">
      <formula>"NO"</formula>
    </cfRule>
  </conditionalFormatting>
  <conditionalFormatting sqref="E17:E18">
    <cfRule type="cellIs" dxfId="170" priority="14" operator="equal">
      <formula>"NO"</formula>
    </cfRule>
  </conditionalFormatting>
  <conditionalFormatting sqref="F15:F18">
    <cfRule type="cellIs" dxfId="169" priority="13" operator="equal">
      <formula>"NO"</formula>
    </cfRule>
  </conditionalFormatting>
  <conditionalFormatting sqref="G20:H20">
    <cfRule type="cellIs" dxfId="168" priority="12" operator="equal">
      <formula>"NO HABIL"</formula>
    </cfRule>
  </conditionalFormatting>
  <conditionalFormatting sqref="G13:H14 G15:G16">
    <cfRule type="cellIs" dxfId="167" priority="11" operator="equal">
      <formula>"NO"</formula>
    </cfRule>
  </conditionalFormatting>
  <conditionalFormatting sqref="G17:G18">
    <cfRule type="cellIs" dxfId="166" priority="10" operator="equal">
      <formula>"NO"</formula>
    </cfRule>
  </conditionalFormatting>
  <conditionalFormatting sqref="H15:H18">
    <cfRule type="cellIs" dxfId="165" priority="9" operator="equal">
      <formula>"NO"</formula>
    </cfRule>
  </conditionalFormatting>
  <conditionalFormatting sqref="I20:J20">
    <cfRule type="cellIs" dxfId="164" priority="8" operator="equal">
      <formula>"NO HABIL"</formula>
    </cfRule>
  </conditionalFormatting>
  <conditionalFormatting sqref="I13:J14 I15:I16">
    <cfRule type="cellIs" dxfId="163" priority="7" operator="equal">
      <formula>"NO"</formula>
    </cfRule>
  </conditionalFormatting>
  <conditionalFormatting sqref="I17:I18">
    <cfRule type="cellIs" dxfId="162" priority="6" operator="equal">
      <formula>"NO"</formula>
    </cfRule>
  </conditionalFormatting>
  <conditionalFormatting sqref="J15:J18">
    <cfRule type="cellIs" dxfId="161" priority="5" operator="equal">
      <formula>"NO"</formula>
    </cfRule>
  </conditionalFormatting>
  <conditionalFormatting sqref="K20:L20">
    <cfRule type="cellIs" dxfId="160" priority="4" operator="equal">
      <formula>"NO HABIL"</formula>
    </cfRule>
  </conditionalFormatting>
  <conditionalFormatting sqref="K13:L14 K15:K16">
    <cfRule type="cellIs" dxfId="159" priority="3" operator="equal">
      <formula>"NO"</formula>
    </cfRule>
  </conditionalFormatting>
  <conditionalFormatting sqref="K17:K18">
    <cfRule type="cellIs" dxfId="158" priority="2" operator="equal">
      <formula>"NO"</formula>
    </cfRule>
  </conditionalFormatting>
  <conditionalFormatting sqref="L15:L18">
    <cfRule type="cellIs" dxfId="157" priority="1" operator="equal">
      <formula>"NO"</formula>
    </cfRule>
  </conditionalFormatting>
  <pageMargins left="0.39370078740157483" right="0.19685039370078741" top="0.51181102362204722" bottom="0.51181102362204722" header="0.31496062992125984" footer="0.31496062992125984"/>
  <pageSetup scale="7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X69"/>
  <sheetViews>
    <sheetView tabSelected="1" view="pageBreakPreview" topLeftCell="A7" zoomScale="50" zoomScaleNormal="80" zoomScaleSheetLayoutView="50" zoomScalePageLayoutView="70" workbookViewId="0">
      <selection activeCell="J19" sqref="J19"/>
    </sheetView>
  </sheetViews>
  <sheetFormatPr baseColWidth="10" defaultColWidth="11.42578125" defaultRowHeight="12.75" x14ac:dyDescent="0.2"/>
  <cols>
    <col min="1" max="1" width="10.42578125" style="93" customWidth="1"/>
    <col min="2" max="2" width="77" style="94" customWidth="1"/>
    <col min="3" max="3" width="15.7109375" style="95" customWidth="1"/>
    <col min="4" max="4" width="30.7109375" style="95" customWidth="1"/>
    <col min="5" max="5" width="15.7109375" style="94" customWidth="1"/>
    <col min="6" max="6" width="30.7109375" style="94" customWidth="1"/>
    <col min="7" max="7" width="15.7109375" style="94" customWidth="1"/>
    <col min="8" max="8" width="30.7109375" style="94" customWidth="1"/>
    <col min="9" max="9" width="15.7109375" style="94" customWidth="1"/>
    <col min="10" max="10" width="30.7109375" style="94" customWidth="1"/>
    <col min="11" max="11" width="15.7109375" style="94" customWidth="1"/>
    <col min="12" max="12" width="30.7109375" style="94" customWidth="1"/>
    <col min="13" max="13" width="24.42578125" style="90" customWidth="1"/>
    <col min="14" max="14" width="11.42578125" style="90"/>
    <col min="15" max="15" width="16.28515625" style="90" bestFit="1" customWidth="1"/>
    <col min="16" max="16384" width="11.42578125" style="90"/>
  </cols>
  <sheetData>
    <row r="1" spans="1:12" s="85" customFormat="1" ht="17.25" customHeight="1" x14ac:dyDescent="0.25">
      <c r="A1" s="84" t="s">
        <v>103</v>
      </c>
      <c r="B1" s="84"/>
      <c r="C1" s="84"/>
      <c r="D1" s="84"/>
      <c r="E1" s="84"/>
      <c r="F1" s="84"/>
      <c r="G1" s="84"/>
      <c r="H1" s="84"/>
      <c r="I1" s="84"/>
      <c r="J1" s="84"/>
      <c r="K1" s="84"/>
      <c r="L1" s="84"/>
    </row>
    <row r="2" spans="1:12" s="85" customFormat="1" ht="17.25" customHeight="1" x14ac:dyDescent="0.25">
      <c r="A2" s="84" t="s">
        <v>104</v>
      </c>
      <c r="B2" s="84"/>
      <c r="C2" s="84"/>
      <c r="D2" s="84"/>
      <c r="E2" s="84"/>
      <c r="F2" s="84"/>
      <c r="G2" s="84"/>
      <c r="H2" s="84"/>
      <c r="I2" s="84"/>
      <c r="J2" s="84"/>
      <c r="K2" s="84"/>
      <c r="L2" s="84"/>
    </row>
    <row r="3" spans="1:12" s="85" customFormat="1" ht="8.25" customHeight="1" x14ac:dyDescent="0.25">
      <c r="A3" s="86"/>
      <c r="B3" s="86"/>
      <c r="C3" s="86"/>
      <c r="D3" s="86"/>
      <c r="E3" s="86"/>
      <c r="F3" s="86"/>
      <c r="G3" s="86"/>
      <c r="H3" s="86"/>
      <c r="I3" s="86"/>
      <c r="J3" s="86"/>
      <c r="K3" s="86"/>
      <c r="L3" s="86"/>
    </row>
    <row r="4" spans="1:12" s="85" customFormat="1" ht="17.25" customHeight="1" x14ac:dyDescent="0.25">
      <c r="A4" s="84" t="s">
        <v>159</v>
      </c>
      <c r="B4" s="84"/>
      <c r="C4" s="84"/>
      <c r="D4" s="84"/>
      <c r="E4" s="84"/>
      <c r="F4" s="84"/>
      <c r="G4" s="84"/>
      <c r="H4" s="84"/>
      <c r="I4" s="84"/>
      <c r="J4" s="84"/>
      <c r="K4" s="84"/>
      <c r="L4" s="84"/>
    </row>
    <row r="5" spans="1:12" s="85" customFormat="1" ht="16.5" customHeight="1" x14ac:dyDescent="0.25">
      <c r="A5" s="84" t="s">
        <v>120</v>
      </c>
      <c r="B5" s="84"/>
      <c r="C5" s="84"/>
      <c r="D5" s="84"/>
      <c r="E5" s="84"/>
      <c r="F5" s="84"/>
      <c r="G5" s="84"/>
      <c r="H5" s="84"/>
      <c r="I5" s="84"/>
      <c r="J5" s="84"/>
      <c r="K5" s="84"/>
      <c r="L5" s="84"/>
    </row>
    <row r="6" spans="1:12" s="85" customFormat="1" ht="9.75" customHeight="1" x14ac:dyDescent="0.25">
      <c r="A6" s="86"/>
      <c r="B6" s="86"/>
      <c r="C6" s="86"/>
      <c r="D6" s="86"/>
      <c r="E6" s="86"/>
      <c r="F6" s="86"/>
      <c r="G6" s="86"/>
      <c r="H6" s="86"/>
      <c r="I6" s="86"/>
      <c r="J6" s="86"/>
      <c r="K6" s="86"/>
      <c r="L6" s="86"/>
    </row>
    <row r="7" spans="1:12" s="85" customFormat="1" ht="63.75" customHeight="1" x14ac:dyDescent="0.25">
      <c r="A7" s="249" t="s">
        <v>160</v>
      </c>
      <c r="B7" s="249"/>
      <c r="C7" s="111"/>
      <c r="D7" s="111"/>
      <c r="E7" s="111"/>
      <c r="F7" s="111"/>
      <c r="G7" s="111"/>
      <c r="H7" s="111"/>
      <c r="I7" s="111"/>
      <c r="J7" s="111"/>
      <c r="K7" s="182"/>
      <c r="L7" s="182"/>
    </row>
    <row r="8" spans="1:12" s="85" customFormat="1" ht="15.75" x14ac:dyDescent="0.25">
      <c r="A8" s="88"/>
      <c r="B8" s="88"/>
      <c r="C8" s="89"/>
      <c r="D8" s="89"/>
      <c r="E8" s="89"/>
      <c r="F8" s="89"/>
      <c r="G8" s="89"/>
      <c r="H8" s="89"/>
      <c r="I8" s="89"/>
      <c r="J8" s="89"/>
      <c r="K8" s="89"/>
      <c r="L8" s="89"/>
    </row>
    <row r="9" spans="1:12" x14ac:dyDescent="0.2">
      <c r="A9" s="250" t="s">
        <v>0</v>
      </c>
      <c r="B9" s="250" t="s">
        <v>105</v>
      </c>
      <c r="C9" s="247">
        <v>1</v>
      </c>
      <c r="D9" s="247"/>
      <c r="E9" s="247">
        <v>2</v>
      </c>
      <c r="F9" s="247"/>
      <c r="G9" s="247">
        <v>3</v>
      </c>
      <c r="H9" s="247"/>
      <c r="I9" s="247">
        <v>4</v>
      </c>
      <c r="J9" s="247"/>
      <c r="K9" s="247">
        <v>5</v>
      </c>
      <c r="L9" s="247"/>
    </row>
    <row r="10" spans="1:12" ht="39.950000000000003" customHeight="1" x14ac:dyDescent="0.2">
      <c r="A10" s="251"/>
      <c r="B10" s="252"/>
      <c r="C10" s="248" t="s">
        <v>162</v>
      </c>
      <c r="D10" s="248"/>
      <c r="E10" s="248" t="s">
        <v>181</v>
      </c>
      <c r="F10" s="248"/>
      <c r="G10" s="248" t="s">
        <v>185</v>
      </c>
      <c r="H10" s="248"/>
      <c r="I10" s="248" t="s">
        <v>191</v>
      </c>
      <c r="J10" s="248"/>
      <c r="K10" s="248" t="s">
        <v>202</v>
      </c>
      <c r="L10" s="248"/>
    </row>
    <row r="11" spans="1:12" ht="39.950000000000003" customHeight="1" x14ac:dyDescent="0.2">
      <c r="A11" s="252"/>
      <c r="B11" s="112" t="s">
        <v>106</v>
      </c>
      <c r="C11" s="112" t="s">
        <v>107</v>
      </c>
      <c r="D11" s="113" t="s">
        <v>108</v>
      </c>
      <c r="E11" s="112" t="s">
        <v>107</v>
      </c>
      <c r="F11" s="113" t="s">
        <v>108</v>
      </c>
      <c r="G11" s="112" t="s">
        <v>107</v>
      </c>
      <c r="H11" s="113" t="s">
        <v>108</v>
      </c>
      <c r="I11" s="112" t="s">
        <v>107</v>
      </c>
      <c r="J11" s="113" t="s">
        <v>108</v>
      </c>
      <c r="K11" s="181" t="s">
        <v>107</v>
      </c>
      <c r="L11" s="113" t="s">
        <v>108</v>
      </c>
    </row>
    <row r="12" spans="1:12" ht="24.95" customHeight="1" x14ac:dyDescent="0.2">
      <c r="A12" s="110" t="s">
        <v>122</v>
      </c>
      <c r="B12" s="114" t="s">
        <v>109</v>
      </c>
      <c r="C12" s="115"/>
      <c r="D12" s="115"/>
      <c r="E12" s="115"/>
      <c r="F12" s="115"/>
      <c r="G12" s="115"/>
      <c r="H12" s="115"/>
      <c r="I12" s="115"/>
      <c r="J12" s="115"/>
      <c r="K12" s="115"/>
      <c r="L12" s="115"/>
    </row>
    <row r="13" spans="1:12" ht="299.25" x14ac:dyDescent="0.2">
      <c r="A13" s="250" t="s">
        <v>123</v>
      </c>
      <c r="B13" s="116" t="s">
        <v>153</v>
      </c>
      <c r="C13" s="108" t="str">
        <f>+C14</f>
        <v>SI</v>
      </c>
      <c r="D13" s="117" t="s">
        <v>182</v>
      </c>
      <c r="E13" s="108" t="str">
        <f>+E14</f>
        <v>SI</v>
      </c>
      <c r="F13" s="117" t="s">
        <v>183</v>
      </c>
      <c r="G13" s="108" t="str">
        <f>+G14</f>
        <v>SI</v>
      </c>
      <c r="H13" s="117" t="s">
        <v>186</v>
      </c>
      <c r="I13" s="108" t="str">
        <f>+I14</f>
        <v>SI</v>
      </c>
      <c r="J13" s="117" t="s">
        <v>192</v>
      </c>
      <c r="K13" s="108" t="str">
        <f>+K14</f>
        <v>NO</v>
      </c>
      <c r="L13" s="117" t="s">
        <v>205</v>
      </c>
    </row>
    <row r="14" spans="1:12" s="85" customFormat="1" ht="48.75" customHeight="1" x14ac:dyDescent="0.25">
      <c r="A14" s="251"/>
      <c r="B14" s="118" t="s">
        <v>152</v>
      </c>
      <c r="C14" s="108" t="str">
        <f>+IF(D14&gt;=VTE!$D$6,"SI","NO")</f>
        <v>SI</v>
      </c>
      <c r="D14" s="119">
        <f>+VTE!G6</f>
        <v>822763289</v>
      </c>
      <c r="E14" s="108" t="str">
        <f>+IF(F14&gt;=VTE!$D$6,"SI","NO")</f>
        <v>SI</v>
      </c>
      <c r="F14" s="120">
        <f>+VTE!K6</f>
        <v>319264459</v>
      </c>
      <c r="G14" s="108" t="str">
        <f>+IF(H14&gt;=VTE!$D$6,"SI","NO")</f>
        <v>SI</v>
      </c>
      <c r="H14" s="120">
        <f>+VTE!O6</f>
        <v>117257907</v>
      </c>
      <c r="I14" s="108" t="str">
        <f>+IF(J14&gt;=VTE!$D$6,"SI","NO")</f>
        <v>SI</v>
      </c>
      <c r="J14" s="120">
        <f>+VTE!S6</f>
        <v>297701646</v>
      </c>
      <c r="K14" s="108" t="str">
        <f>+IF(L14&gt;=VTE!$D$6,"SI","NO")</f>
        <v>NO</v>
      </c>
      <c r="L14" s="120">
        <f>+VTE!W6</f>
        <v>50946263</v>
      </c>
    </row>
    <row r="15" spans="1:12" s="85" customFormat="1" ht="92.25" customHeight="1" x14ac:dyDescent="0.25">
      <c r="A15" s="251"/>
      <c r="B15" s="121" t="s">
        <v>154</v>
      </c>
      <c r="C15" s="122" t="s">
        <v>111</v>
      </c>
      <c r="D15" s="122" t="s">
        <v>111</v>
      </c>
      <c r="E15" s="122" t="s">
        <v>110</v>
      </c>
      <c r="F15" s="122" t="s">
        <v>111</v>
      </c>
      <c r="G15" s="122" t="s">
        <v>110</v>
      </c>
      <c r="H15" s="122" t="s">
        <v>111</v>
      </c>
      <c r="I15" s="122" t="s">
        <v>111</v>
      </c>
      <c r="J15" s="122" t="s">
        <v>111</v>
      </c>
      <c r="K15" s="122" t="s">
        <v>206</v>
      </c>
      <c r="L15" s="122" t="s">
        <v>111</v>
      </c>
    </row>
    <row r="16" spans="1:12" s="85" customFormat="1" ht="69.75" customHeight="1" x14ac:dyDescent="0.25">
      <c r="A16" s="252"/>
      <c r="B16" s="121" t="s">
        <v>147</v>
      </c>
      <c r="C16" s="122" t="s">
        <v>111</v>
      </c>
      <c r="D16" s="122" t="s">
        <v>111</v>
      </c>
      <c r="E16" s="122" t="s">
        <v>110</v>
      </c>
      <c r="F16" s="122" t="s">
        <v>111</v>
      </c>
      <c r="G16" s="122" t="s">
        <v>110</v>
      </c>
      <c r="H16" s="122" t="s">
        <v>111</v>
      </c>
      <c r="I16" s="122" t="s">
        <v>111</v>
      </c>
      <c r="J16" s="122" t="s">
        <v>111</v>
      </c>
      <c r="K16" s="122" t="s">
        <v>206</v>
      </c>
      <c r="L16" s="122" t="s">
        <v>111</v>
      </c>
    </row>
    <row r="17" spans="1:24" ht="24.95" customHeight="1" x14ac:dyDescent="0.2">
      <c r="A17" s="110" t="s">
        <v>158</v>
      </c>
      <c r="B17" s="123" t="s">
        <v>127</v>
      </c>
      <c r="C17" s="124"/>
      <c r="D17" s="124"/>
      <c r="E17" s="124"/>
      <c r="F17" s="124"/>
      <c r="G17" s="124"/>
      <c r="H17" s="124"/>
      <c r="I17" s="124"/>
      <c r="J17" s="124"/>
      <c r="K17" s="124"/>
      <c r="L17" s="124"/>
    </row>
    <row r="18" spans="1:24" ht="329.25" customHeight="1" x14ac:dyDescent="0.2">
      <c r="A18" s="246"/>
      <c r="B18" s="116" t="s">
        <v>157</v>
      </c>
      <c r="C18" s="108" t="s">
        <v>110</v>
      </c>
      <c r="D18" s="117" t="s">
        <v>214</v>
      </c>
      <c r="E18" s="108" t="s">
        <v>110</v>
      </c>
      <c r="F18" s="117" t="s">
        <v>213</v>
      </c>
      <c r="G18" s="108" t="s">
        <v>110</v>
      </c>
      <c r="H18" s="117" t="s">
        <v>193</v>
      </c>
      <c r="I18" s="108" t="s">
        <v>110</v>
      </c>
      <c r="J18" s="117" t="s">
        <v>194</v>
      </c>
      <c r="K18" s="108" t="s">
        <v>110</v>
      </c>
      <c r="L18" s="117" t="s">
        <v>207</v>
      </c>
    </row>
    <row r="19" spans="1:24" ht="307.5" customHeight="1" x14ac:dyDescent="0.2">
      <c r="A19" s="233"/>
      <c r="B19" s="116" t="s">
        <v>156</v>
      </c>
      <c r="C19" s="108" t="s">
        <v>110</v>
      </c>
      <c r="D19" s="117" t="s">
        <v>188</v>
      </c>
      <c r="E19" s="108" t="s">
        <v>110</v>
      </c>
      <c r="F19" s="117" t="s">
        <v>189</v>
      </c>
      <c r="G19" s="108" t="s">
        <v>110</v>
      </c>
      <c r="H19" s="117" t="s">
        <v>199</v>
      </c>
      <c r="I19" s="108" t="s">
        <v>110</v>
      </c>
      <c r="J19" s="117" t="s">
        <v>195</v>
      </c>
      <c r="K19" s="108" t="s">
        <v>110</v>
      </c>
      <c r="L19" s="117" t="s">
        <v>209</v>
      </c>
    </row>
    <row r="20" spans="1:24" ht="284.25" customHeight="1" x14ac:dyDescent="0.2">
      <c r="A20" s="234"/>
      <c r="B20" s="116" t="s">
        <v>155</v>
      </c>
      <c r="C20" s="108" t="s">
        <v>110</v>
      </c>
      <c r="D20" s="117" t="s">
        <v>179</v>
      </c>
      <c r="E20" s="108" t="s">
        <v>110</v>
      </c>
      <c r="F20" s="117" t="s">
        <v>184</v>
      </c>
      <c r="G20" s="108" t="s">
        <v>110</v>
      </c>
      <c r="H20" s="117" t="s">
        <v>200</v>
      </c>
      <c r="I20" s="108" t="s">
        <v>110</v>
      </c>
      <c r="J20" s="117" t="s">
        <v>197</v>
      </c>
      <c r="K20" s="108" t="s">
        <v>110</v>
      </c>
      <c r="L20" s="117" t="s">
        <v>211</v>
      </c>
    </row>
    <row r="21" spans="1:24" ht="24.95" customHeight="1" x14ac:dyDescent="0.2">
      <c r="A21" s="110" t="s">
        <v>128</v>
      </c>
      <c r="B21" s="123" t="s">
        <v>129</v>
      </c>
      <c r="C21" s="124"/>
      <c r="D21" s="124"/>
      <c r="E21" s="124"/>
      <c r="F21" s="124"/>
      <c r="G21" s="124"/>
      <c r="H21" s="124"/>
      <c r="I21" s="124"/>
      <c r="J21" s="124"/>
      <c r="K21" s="124"/>
      <c r="L21" s="124"/>
    </row>
    <row r="22" spans="1:24" ht="48.75" customHeight="1" x14ac:dyDescent="0.2">
      <c r="A22" s="112"/>
      <c r="B22" s="125" t="s">
        <v>130</v>
      </c>
      <c r="C22" s="108"/>
      <c r="D22" s="109"/>
      <c r="E22" s="108"/>
      <c r="F22" s="109"/>
      <c r="G22" s="108"/>
      <c r="H22" s="109"/>
      <c r="I22" s="108"/>
      <c r="J22" s="109"/>
      <c r="K22" s="108"/>
      <c r="L22" s="109"/>
    </row>
    <row r="23" spans="1:24" ht="13.5" thickBot="1" x14ac:dyDescent="0.25">
      <c r="A23" s="91"/>
      <c r="B23" s="91"/>
      <c r="C23" s="91"/>
      <c r="D23" s="91"/>
      <c r="E23" s="91"/>
      <c r="F23" s="91"/>
      <c r="G23" s="91"/>
      <c r="H23" s="91"/>
      <c r="I23" s="91"/>
      <c r="J23" s="91"/>
      <c r="K23" s="91"/>
      <c r="L23" s="91"/>
    </row>
    <row r="24" spans="1:24" s="92" customFormat="1" ht="19.5" customHeight="1" thickBot="1" x14ac:dyDescent="0.3">
      <c r="A24" s="236" t="s">
        <v>112</v>
      </c>
      <c r="B24" s="237"/>
      <c r="C24" s="238" t="s">
        <v>125</v>
      </c>
      <c r="D24" s="239"/>
      <c r="E24" s="238" t="s">
        <v>125</v>
      </c>
      <c r="F24" s="239"/>
      <c r="G24" s="238" t="s">
        <v>125</v>
      </c>
      <c r="H24" s="239"/>
      <c r="I24" s="238" t="s">
        <v>125</v>
      </c>
      <c r="J24" s="239"/>
      <c r="K24" s="238" t="s">
        <v>215</v>
      </c>
      <c r="L24" s="239"/>
    </row>
    <row r="25" spans="1:24" x14ac:dyDescent="0.2">
      <c r="D25" s="94"/>
      <c r="M25" s="94"/>
      <c r="N25" s="94"/>
    </row>
    <row r="26" spans="1:24" s="98" customFormat="1" ht="15.75" hidden="1" x14ac:dyDescent="0.25">
      <c r="A26" s="126"/>
      <c r="B26" s="127" t="s">
        <v>131</v>
      </c>
      <c r="C26" s="92"/>
      <c r="D26" s="128">
        <f>+D22</f>
        <v>0</v>
      </c>
      <c r="E26" s="126"/>
      <c r="F26" s="128">
        <f>+F22</f>
        <v>0</v>
      </c>
      <c r="G26" s="126"/>
      <c r="H26" s="128">
        <f>+H22</f>
        <v>0</v>
      </c>
      <c r="I26" s="126"/>
      <c r="J26" s="128">
        <f>+J22</f>
        <v>0</v>
      </c>
      <c r="K26" s="126"/>
      <c r="L26" s="128">
        <f>+L22</f>
        <v>0</v>
      </c>
      <c r="M26" s="128">
        <f>+MAX(C26:J26)</f>
        <v>0</v>
      </c>
      <c r="N26" s="128"/>
    </row>
    <row r="27" spans="1:24" s="98" customFormat="1" ht="15.75" hidden="1" x14ac:dyDescent="0.25">
      <c r="A27" s="126"/>
      <c r="B27" s="127" t="s">
        <v>132</v>
      </c>
      <c r="C27" s="92"/>
      <c r="D27" s="130" t="e">
        <f>+ROUND(IF(D26&lt;=VLOOKUP($B$44,formula,2,FALSE),800*(1-((VLOOKUP($B$44,formula,2,FALSE)-D26)/VLOOKUP($B$44,formula,2,FALSE))),800*(1-2*(ABS(VLOOKUP($B$44,formula,2,FALSE)-D26)/VLOOKUP($B$44,formula,2,FALSE)))),3)</f>
        <v>#DIV/0!</v>
      </c>
      <c r="E27" s="126"/>
      <c r="F27" s="130" t="e">
        <f>+ROUND(IF(F26&lt;=VLOOKUP($B$44,formula,2,FALSE),800*(1-((VLOOKUP($B$44,formula,2,FALSE)-F26)/VLOOKUP($B$44,formula,2,FALSE))),800*(1-2*(ABS(VLOOKUP($B$44,formula,2,FALSE)-F26)/VLOOKUP($B$44,formula,2,FALSE)))),3)</f>
        <v>#DIV/0!</v>
      </c>
      <c r="G27" s="126"/>
      <c r="H27" s="130" t="e">
        <f>+ROUND(IF(H26&lt;=VLOOKUP($B$44,formula,2,FALSE),800*(1-((VLOOKUP($B$44,formula,2,FALSE)-H26)/VLOOKUP($B$44,formula,2,FALSE))),800*(1-2*(ABS(VLOOKUP($B$44,formula,2,FALSE)-H26)/VLOOKUP($B$44,formula,2,FALSE)))),3)</f>
        <v>#DIV/0!</v>
      </c>
      <c r="I27" s="126"/>
      <c r="J27" s="130" t="e">
        <f>+ROUND(IF(J26&lt;=VLOOKUP($B$44,formula,2,FALSE),800*(1-((VLOOKUP($B$44,formula,2,FALSE)-J26)/VLOOKUP($B$44,formula,2,FALSE))),800*(1-2*(ABS(VLOOKUP($B$44,formula,2,FALSE)-J26)/VLOOKUP($B$44,formula,2,FALSE)))),3)</f>
        <v>#DIV/0!</v>
      </c>
      <c r="K27" s="126"/>
      <c r="L27" s="130" t="e">
        <f>+ROUND(IF(L26&lt;=VLOOKUP($B$44,formula,2,FALSE),800*(1-((VLOOKUP($B$44,formula,2,FALSE)-L26)/VLOOKUP($B$44,formula,2,FALSE))),800*(1-2*(ABS(VLOOKUP($B$44,formula,2,FALSE)-L26)/VLOOKUP($B$44,formula,2,FALSE)))),3)</f>
        <v>#DIV/0!</v>
      </c>
      <c r="M27" s="126"/>
      <c r="N27" s="130"/>
    </row>
    <row r="28" spans="1:24" s="98" customFormat="1" ht="15.75" hidden="1" x14ac:dyDescent="0.25">
      <c r="A28" s="126"/>
      <c r="B28" s="127" t="s">
        <v>150</v>
      </c>
      <c r="C28" s="92"/>
      <c r="D28" s="126">
        <v>100</v>
      </c>
      <c r="E28" s="126"/>
      <c r="F28" s="126">
        <v>200</v>
      </c>
      <c r="G28" s="126"/>
      <c r="H28" s="126">
        <v>200</v>
      </c>
      <c r="I28" s="126"/>
      <c r="J28" s="126">
        <v>200</v>
      </c>
      <c r="K28" s="126"/>
      <c r="L28" s="126">
        <v>200</v>
      </c>
      <c r="M28" s="126"/>
      <c r="N28" s="126"/>
    </row>
    <row r="29" spans="1:24" s="98" customFormat="1" ht="15.75" hidden="1" x14ac:dyDescent="0.25">
      <c r="A29" s="126"/>
      <c r="B29" s="127" t="s">
        <v>133</v>
      </c>
      <c r="C29" s="92"/>
      <c r="D29" s="131" t="e">
        <f>SUM(D27:D28)</f>
        <v>#DIV/0!</v>
      </c>
      <c r="E29" s="126"/>
      <c r="F29" s="131" t="e">
        <f>SUM(F27:F28)</f>
        <v>#DIV/0!</v>
      </c>
      <c r="G29" s="126"/>
      <c r="H29" s="131" t="e">
        <f>SUM(H27:H28)</f>
        <v>#DIV/0!</v>
      </c>
      <c r="I29" s="126"/>
      <c r="J29" s="131" t="e">
        <f>SUM(J27:J28)</f>
        <v>#DIV/0!</v>
      </c>
      <c r="K29" s="126"/>
      <c r="L29" s="131" t="e">
        <f>SUM(L27:L28)</f>
        <v>#DIV/0!</v>
      </c>
      <c r="M29" s="126"/>
      <c r="N29" s="131"/>
    </row>
    <row r="30" spans="1:24" s="98" customFormat="1" ht="18" hidden="1" x14ac:dyDescent="0.25">
      <c r="A30" s="126"/>
      <c r="B30" s="127" t="s">
        <v>134</v>
      </c>
      <c r="C30" s="132"/>
      <c r="D30" s="133">
        <v>4</v>
      </c>
      <c r="E30" s="133"/>
      <c r="F30" s="133">
        <v>1</v>
      </c>
      <c r="G30" s="133"/>
      <c r="H30" s="133">
        <v>3</v>
      </c>
      <c r="I30" s="133"/>
      <c r="J30" s="133">
        <v>2</v>
      </c>
      <c r="K30" s="133"/>
      <c r="L30" s="133">
        <v>2</v>
      </c>
      <c r="M30" s="133"/>
      <c r="N30" s="133"/>
    </row>
    <row r="31" spans="1:24" s="98" customFormat="1" ht="15.75" hidden="1" x14ac:dyDescent="0.25">
      <c r="A31" s="126"/>
      <c r="B31" s="127"/>
      <c r="C31" s="96"/>
      <c r="D31" s="134"/>
      <c r="E31" s="135"/>
      <c r="F31" s="134"/>
      <c r="G31" s="135"/>
      <c r="H31" s="134"/>
      <c r="I31" s="135"/>
      <c r="J31" s="134"/>
      <c r="K31" s="135"/>
      <c r="L31" s="134"/>
      <c r="M31" s="135"/>
      <c r="N31" s="135"/>
    </row>
    <row r="32" spans="1:24" s="98" customFormat="1" ht="18" hidden="1" x14ac:dyDescent="0.25">
      <c r="A32" s="107" t="s">
        <v>135</v>
      </c>
      <c r="B32" s="180">
        <v>144091054</v>
      </c>
      <c r="C32" s="96"/>
      <c r="D32" s="96"/>
      <c r="E32" s="135"/>
      <c r="F32" s="135"/>
      <c r="G32" s="135"/>
      <c r="H32" s="135"/>
      <c r="I32" s="135"/>
      <c r="J32" s="135"/>
      <c r="K32" s="135"/>
      <c r="L32" s="135"/>
      <c r="M32" s="126"/>
      <c r="N32" s="126"/>
      <c r="R32" s="99"/>
      <c r="X32" s="99"/>
    </row>
    <row r="33" spans="1:14" s="98" customFormat="1" ht="15.75" hidden="1" x14ac:dyDescent="0.25">
      <c r="A33" s="136"/>
      <c r="B33" s="137"/>
      <c r="C33" s="96"/>
      <c r="D33" s="96"/>
      <c r="E33" s="135"/>
      <c r="F33" s="135"/>
      <c r="G33" s="135"/>
      <c r="H33" s="135"/>
      <c r="I33" s="135"/>
      <c r="J33" s="135"/>
      <c r="K33" s="135"/>
      <c r="L33" s="135"/>
      <c r="M33" s="126"/>
      <c r="N33" s="126"/>
    </row>
    <row r="34" spans="1:14" s="98" customFormat="1" ht="15.75" hidden="1" x14ac:dyDescent="0.25">
      <c r="A34" s="107" t="s">
        <v>136</v>
      </c>
      <c r="B34" s="138" t="s">
        <v>137</v>
      </c>
      <c r="C34" s="96"/>
      <c r="D34" s="129"/>
      <c r="E34" s="135"/>
      <c r="F34" s="135"/>
      <c r="G34" s="135"/>
      <c r="H34" s="135"/>
      <c r="I34" s="135"/>
      <c r="J34" s="135"/>
      <c r="K34" s="135"/>
      <c r="L34" s="135"/>
      <c r="M34" s="126"/>
      <c r="N34" s="126"/>
    </row>
    <row r="35" spans="1:14" s="98" customFormat="1" ht="18" hidden="1" x14ac:dyDescent="0.25">
      <c r="A35" s="139">
        <v>1</v>
      </c>
      <c r="B35" s="140">
        <f>+AVERAGE(D26:J26)</f>
        <v>0</v>
      </c>
      <c r="C35" s="96"/>
      <c r="D35" s="96"/>
      <c r="E35" s="135"/>
      <c r="F35" s="135"/>
      <c r="G35" s="135"/>
      <c r="H35" s="135"/>
      <c r="I35" s="135"/>
      <c r="J35" s="135"/>
      <c r="K35" s="135"/>
      <c r="L35" s="135"/>
      <c r="M35" s="126"/>
      <c r="N35" s="126"/>
    </row>
    <row r="36" spans="1:14" s="98" customFormat="1" ht="18" hidden="1" x14ac:dyDescent="0.25">
      <c r="A36" s="139">
        <v>2</v>
      </c>
      <c r="B36" s="140">
        <f>+(B35+M26)/2</f>
        <v>0</v>
      </c>
      <c r="C36" s="96"/>
      <c r="D36" s="96"/>
      <c r="E36" s="135"/>
      <c r="F36" s="135"/>
      <c r="G36" s="135"/>
      <c r="H36" s="135"/>
      <c r="I36" s="135"/>
      <c r="J36" s="135"/>
      <c r="K36" s="135"/>
      <c r="L36" s="135"/>
      <c r="M36" s="126"/>
      <c r="N36" s="126"/>
    </row>
    <row r="37" spans="1:14" s="98" customFormat="1" ht="18" hidden="1" x14ac:dyDescent="0.25">
      <c r="A37" s="139">
        <v>3</v>
      </c>
      <c r="B37" s="140" t="e">
        <f>+GEOMEAN(D26:J26,B32,B32)</f>
        <v>#NUM!</v>
      </c>
      <c r="C37" s="135"/>
      <c r="D37" s="96"/>
      <c r="E37" s="96"/>
      <c r="F37" s="96"/>
      <c r="G37" s="96"/>
      <c r="H37" s="96"/>
      <c r="I37" s="96"/>
      <c r="J37" s="96"/>
      <c r="K37" s="96"/>
      <c r="L37" s="96"/>
      <c r="M37" s="126"/>
      <c r="N37" s="126"/>
    </row>
    <row r="38" spans="1:14" s="98" customFormat="1" ht="15.75" hidden="1" x14ac:dyDescent="0.25">
      <c r="A38" s="96"/>
      <c r="B38" s="137"/>
      <c r="C38" s="135"/>
      <c r="D38" s="96"/>
      <c r="E38" s="96"/>
      <c r="F38" s="96"/>
      <c r="G38" s="96"/>
      <c r="H38" s="96"/>
      <c r="I38" s="96"/>
      <c r="J38" s="96"/>
      <c r="K38" s="96"/>
      <c r="L38" s="96"/>
      <c r="M38" s="126"/>
      <c r="N38" s="126"/>
    </row>
    <row r="39" spans="1:14" s="98" customFormat="1" ht="18" hidden="1" x14ac:dyDescent="0.25">
      <c r="A39" s="141" t="s">
        <v>138</v>
      </c>
      <c r="B39" s="142">
        <f>+COUNT(C26:J26)</f>
        <v>4</v>
      </c>
      <c r="C39" s="135"/>
      <c r="D39" s="96"/>
      <c r="E39" s="96"/>
      <c r="F39" s="135"/>
      <c r="G39" s="135"/>
      <c r="H39" s="135"/>
      <c r="I39" s="135"/>
      <c r="J39" s="135"/>
      <c r="K39" s="135"/>
      <c r="L39" s="135"/>
      <c r="M39" s="126"/>
      <c r="N39" s="126"/>
    </row>
    <row r="40" spans="1:14" s="98" customFormat="1" ht="18" hidden="1" x14ac:dyDescent="0.25">
      <c r="A40" s="143" t="s">
        <v>139</v>
      </c>
      <c r="B40" s="144">
        <f>+IF(AND(1&lt;=B39,B39&lt;=3),1,IF(AND(4&lt;=B39,B39&lt;=6),2,IF(AND(7&lt;=B39,B39&lt;=10),3,"NO APLICA")))</f>
        <v>2</v>
      </c>
      <c r="C40" s="135"/>
      <c r="D40" s="96"/>
      <c r="E40" s="96"/>
      <c r="F40" s="135"/>
      <c r="G40" s="135"/>
      <c r="H40" s="135"/>
      <c r="I40" s="135"/>
      <c r="J40" s="135"/>
      <c r="K40" s="135"/>
      <c r="L40" s="135"/>
      <c r="M40" s="126"/>
      <c r="N40" s="126"/>
    </row>
    <row r="41" spans="1:14" s="98" customFormat="1" ht="12.75" hidden="1" customHeight="1" x14ac:dyDescent="0.25">
      <c r="A41" s="145"/>
      <c r="B41" s="146"/>
      <c r="C41" s="135"/>
      <c r="D41" s="96"/>
      <c r="E41" s="96"/>
      <c r="F41" s="135"/>
      <c r="G41" s="135"/>
      <c r="H41" s="135"/>
      <c r="I41" s="135"/>
      <c r="J41" s="135"/>
      <c r="K41" s="135"/>
      <c r="L41" s="135"/>
      <c r="M41" s="126"/>
      <c r="N41" s="126"/>
    </row>
    <row r="42" spans="1:14" s="98" customFormat="1" ht="18" hidden="1" x14ac:dyDescent="0.25">
      <c r="A42" s="141" t="s">
        <v>140</v>
      </c>
      <c r="B42" s="147">
        <v>2963.58</v>
      </c>
      <c r="C42" s="135"/>
      <c r="D42" s="96"/>
      <c r="E42" s="96"/>
      <c r="F42" s="135"/>
      <c r="G42" s="135"/>
      <c r="H42" s="135"/>
      <c r="I42" s="135"/>
      <c r="J42" s="135"/>
      <c r="K42" s="135"/>
      <c r="L42" s="135"/>
      <c r="M42" s="126"/>
      <c r="N42" s="126"/>
    </row>
    <row r="43" spans="1:14" s="98" customFormat="1" ht="18" hidden="1" x14ac:dyDescent="0.25">
      <c r="A43" s="141" t="s">
        <v>141</v>
      </c>
      <c r="B43" s="148">
        <f>+MOD(B42,INT(B42))</f>
        <v>0.57999999999992724</v>
      </c>
      <c r="C43" s="135"/>
      <c r="D43" s="96"/>
      <c r="E43" s="96"/>
      <c r="F43" s="135"/>
      <c r="G43" s="135"/>
      <c r="H43" s="135"/>
      <c r="I43" s="135"/>
      <c r="J43" s="135"/>
      <c r="K43" s="135"/>
      <c r="L43" s="135"/>
      <c r="M43" s="126"/>
      <c r="N43" s="126"/>
    </row>
    <row r="44" spans="1:14" s="98" customFormat="1" ht="47.25" hidden="1" x14ac:dyDescent="0.25">
      <c r="A44" s="141" t="s">
        <v>136</v>
      </c>
      <c r="B44" s="149">
        <v>2</v>
      </c>
      <c r="C44" s="135" t="s">
        <v>151</v>
      </c>
      <c r="D44" s="96"/>
      <c r="E44" s="96"/>
      <c r="F44" s="135"/>
      <c r="G44" s="135"/>
      <c r="H44" s="135"/>
      <c r="I44" s="135"/>
      <c r="J44" s="135"/>
      <c r="K44" s="135"/>
      <c r="L44" s="135"/>
      <c r="M44" s="126"/>
      <c r="N44" s="126"/>
    </row>
    <row r="45" spans="1:14" x14ac:dyDescent="0.2">
      <c r="D45" s="94"/>
    </row>
    <row r="46" spans="1:14" ht="12.75" customHeight="1" x14ac:dyDescent="0.2">
      <c r="C46" s="94"/>
      <c r="E46" s="95"/>
      <c r="G46" s="95"/>
      <c r="I46" s="95"/>
      <c r="K46" s="95"/>
    </row>
    <row r="47" spans="1:14" ht="12.75" customHeight="1" x14ac:dyDescent="0.2">
      <c r="B47" s="87" t="s">
        <v>113</v>
      </c>
      <c r="C47" s="94"/>
      <c r="E47" s="95"/>
      <c r="G47" s="95"/>
      <c r="I47" s="95"/>
      <c r="K47" s="95"/>
    </row>
    <row r="48" spans="1:14" ht="12.75" customHeight="1" x14ac:dyDescent="0.2">
      <c r="C48" s="94"/>
      <c r="E48" s="95"/>
      <c r="G48" s="95"/>
      <c r="I48" s="95"/>
      <c r="K48" s="95"/>
    </row>
    <row r="49" spans="2:12" ht="12.75" customHeight="1" x14ac:dyDescent="0.2">
      <c r="C49" s="94"/>
      <c r="E49" s="95"/>
      <c r="G49" s="95"/>
      <c r="I49" s="95"/>
      <c r="K49" s="95"/>
    </row>
    <row r="50" spans="2:12" ht="18.75" customHeight="1" x14ac:dyDescent="0.2">
      <c r="B50" s="96"/>
      <c r="E50" s="95"/>
      <c r="G50" s="95"/>
      <c r="I50" s="95"/>
      <c r="K50" s="95"/>
    </row>
    <row r="51" spans="2:12" ht="15.75" x14ac:dyDescent="0.2">
      <c r="B51" s="97" t="s">
        <v>114</v>
      </c>
      <c r="C51" s="94"/>
      <c r="E51" s="95"/>
      <c r="G51" s="95"/>
      <c r="I51" s="95"/>
      <c r="K51" s="95"/>
    </row>
    <row r="52" spans="2:12" ht="15.75" x14ac:dyDescent="0.25">
      <c r="B52" s="98" t="s">
        <v>149</v>
      </c>
      <c r="C52" s="94"/>
      <c r="E52" s="95"/>
      <c r="G52" s="95"/>
      <c r="I52" s="95"/>
      <c r="K52" s="95"/>
    </row>
    <row r="53" spans="2:12" ht="12.75" customHeight="1" x14ac:dyDescent="0.2">
      <c r="C53" s="94"/>
      <c r="E53" s="95"/>
      <c r="G53" s="95"/>
      <c r="I53" s="95"/>
      <c r="K53" s="95"/>
    </row>
    <row r="54" spans="2:12" ht="12.75" customHeight="1" x14ac:dyDescent="0.2">
      <c r="C54" s="94"/>
      <c r="E54" s="95"/>
      <c r="G54" s="95"/>
      <c r="I54" s="95"/>
      <c r="K54" s="95"/>
    </row>
    <row r="55" spans="2:12" ht="14.25" customHeight="1" x14ac:dyDescent="0.25">
      <c r="B55" s="98"/>
      <c r="C55" s="98"/>
      <c r="D55" s="99"/>
      <c r="E55" s="99"/>
      <c r="F55" s="98"/>
      <c r="G55" s="99"/>
      <c r="H55" s="98"/>
      <c r="I55" s="99"/>
      <c r="J55" s="98"/>
      <c r="K55" s="99"/>
      <c r="L55" s="98"/>
    </row>
    <row r="56" spans="2:12" ht="15.75" x14ac:dyDescent="0.2">
      <c r="B56" s="97" t="s">
        <v>115</v>
      </c>
      <c r="D56" s="97"/>
      <c r="E56" s="97"/>
      <c r="F56" s="97"/>
      <c r="G56" s="97"/>
      <c r="H56" s="97"/>
      <c r="I56" s="97"/>
      <c r="J56" s="97"/>
      <c r="K56" s="97"/>
      <c r="L56" s="97"/>
    </row>
    <row r="57" spans="2:12" ht="15.75" x14ac:dyDescent="0.25">
      <c r="B57" s="98" t="s">
        <v>116</v>
      </c>
      <c r="D57" s="99"/>
      <c r="E57" s="99"/>
      <c r="F57" s="98"/>
      <c r="G57" s="99"/>
      <c r="H57" s="98"/>
      <c r="I57" s="99"/>
      <c r="J57" s="98"/>
      <c r="K57" s="99"/>
      <c r="L57" s="98"/>
    </row>
    <row r="58" spans="2:12" ht="15.75" x14ac:dyDescent="0.25">
      <c r="B58" s="98" t="s">
        <v>117</v>
      </c>
      <c r="D58" s="99"/>
      <c r="E58" s="99"/>
      <c r="F58" s="98"/>
      <c r="G58" s="99"/>
      <c r="H58" s="98"/>
      <c r="I58" s="99"/>
      <c r="J58" s="98"/>
      <c r="K58" s="99"/>
      <c r="L58" s="98"/>
    </row>
    <row r="59" spans="2:12" ht="14.25" customHeight="1" x14ac:dyDescent="0.25">
      <c r="B59" s="98"/>
      <c r="C59" s="99"/>
      <c r="D59" s="99"/>
      <c r="E59" s="98"/>
      <c r="F59" s="98"/>
      <c r="G59" s="98"/>
      <c r="H59" s="98"/>
      <c r="I59" s="98"/>
      <c r="J59" s="98"/>
      <c r="K59" s="98"/>
      <c r="L59" s="98"/>
    </row>
    <row r="65" spans="1:4" s="94" customFormat="1" x14ac:dyDescent="0.25">
      <c r="A65" s="93"/>
      <c r="C65" s="95"/>
      <c r="D65" s="95"/>
    </row>
    <row r="66" spans="1:4" s="94" customFormat="1" x14ac:dyDescent="0.25">
      <c r="A66" s="93"/>
      <c r="C66" s="95"/>
      <c r="D66" s="95"/>
    </row>
    <row r="67" spans="1:4" s="94" customFormat="1" x14ac:dyDescent="0.25">
      <c r="A67" s="93"/>
      <c r="C67" s="95"/>
      <c r="D67" s="95"/>
    </row>
    <row r="68" spans="1:4" s="94" customFormat="1" x14ac:dyDescent="0.25">
      <c r="A68" s="93"/>
      <c r="C68" s="95"/>
      <c r="D68" s="95"/>
    </row>
    <row r="69" spans="1:4" s="94" customFormat="1" x14ac:dyDescent="0.25">
      <c r="A69" s="93"/>
      <c r="C69" s="95"/>
      <c r="D69" s="95"/>
    </row>
  </sheetData>
  <mergeCells count="21">
    <mergeCell ref="K9:L9"/>
    <mergeCell ref="K10:L10"/>
    <mergeCell ref="K24:L24"/>
    <mergeCell ref="A7:B7"/>
    <mergeCell ref="A9:A11"/>
    <mergeCell ref="B9:B10"/>
    <mergeCell ref="C9:D9"/>
    <mergeCell ref="E9:F9"/>
    <mergeCell ref="C10:D10"/>
    <mergeCell ref="E10:F10"/>
    <mergeCell ref="A13:A16"/>
    <mergeCell ref="I9:J9"/>
    <mergeCell ref="I10:J10"/>
    <mergeCell ref="I24:J24"/>
    <mergeCell ref="G9:H9"/>
    <mergeCell ref="G10:H10"/>
    <mergeCell ref="A18:A20"/>
    <mergeCell ref="A24:B24"/>
    <mergeCell ref="C24:D24"/>
    <mergeCell ref="E24:F24"/>
    <mergeCell ref="G24:H24"/>
  </mergeCells>
  <conditionalFormatting sqref="C14:F14 C16:F16">
    <cfRule type="cellIs" dxfId="156" priority="144" operator="equal">
      <formula>"NO"</formula>
    </cfRule>
  </conditionalFormatting>
  <conditionalFormatting sqref="C24:D24">
    <cfRule type="cellIs" dxfId="155" priority="143" operator="equal">
      <formula>"NO HABIL"</formula>
    </cfRule>
  </conditionalFormatting>
  <conditionalFormatting sqref="C13:E13">
    <cfRule type="cellIs" dxfId="154" priority="142" operator="equal">
      <formula>"NO"</formula>
    </cfRule>
  </conditionalFormatting>
  <conditionalFormatting sqref="H14">
    <cfRule type="cellIs" dxfId="153" priority="140" operator="equal">
      <formula>"NO"</formula>
    </cfRule>
  </conditionalFormatting>
  <conditionalFormatting sqref="G13">
    <cfRule type="cellIs" dxfId="152" priority="139" operator="equal">
      <formula>"NO"</formula>
    </cfRule>
  </conditionalFormatting>
  <conditionalFormatting sqref="F22 C17:H17">
    <cfRule type="cellIs" dxfId="151" priority="138" operator="equal">
      <formula>"NO"</formula>
    </cfRule>
  </conditionalFormatting>
  <conditionalFormatting sqref="C22">
    <cfRule type="cellIs" dxfId="150" priority="137" operator="equal">
      <formula>"NO"</formula>
    </cfRule>
  </conditionalFormatting>
  <conditionalFormatting sqref="H22">
    <cfRule type="cellIs" dxfId="149" priority="135" operator="equal">
      <formula>"NO"</formula>
    </cfRule>
  </conditionalFormatting>
  <conditionalFormatting sqref="C21:F21">
    <cfRule type="cellIs" dxfId="148" priority="136" operator="equal">
      <formula>"NO"</formula>
    </cfRule>
  </conditionalFormatting>
  <conditionalFormatting sqref="G21:H21">
    <cfRule type="cellIs" dxfId="147" priority="134" operator="equal">
      <formula>"NO"</formula>
    </cfRule>
  </conditionalFormatting>
  <conditionalFormatting sqref="C18:C19 G18">
    <cfRule type="cellIs" dxfId="146" priority="133" operator="equal">
      <formula>"NO"</formula>
    </cfRule>
  </conditionalFormatting>
  <conditionalFormatting sqref="C20">
    <cfRule type="cellIs" dxfId="145" priority="132" operator="equal">
      <formula>"NO"</formula>
    </cfRule>
  </conditionalFormatting>
  <conditionalFormatting sqref="D22">
    <cfRule type="cellIs" dxfId="144" priority="131" operator="equal">
      <formula>"NO"</formula>
    </cfRule>
  </conditionalFormatting>
  <conditionalFormatting sqref="E22">
    <cfRule type="cellIs" dxfId="143" priority="130" operator="equal">
      <formula>"NO"</formula>
    </cfRule>
  </conditionalFormatting>
  <conditionalFormatting sqref="G22">
    <cfRule type="cellIs" dxfId="142" priority="129" operator="equal">
      <formula>"NO"</formula>
    </cfRule>
  </conditionalFormatting>
  <conditionalFormatting sqref="J22">
    <cfRule type="cellIs" dxfId="141" priority="93" operator="equal">
      <formula>"NO"</formula>
    </cfRule>
  </conditionalFormatting>
  <conditionalFormatting sqref="I22">
    <cfRule type="cellIs" dxfId="140" priority="90" operator="equal">
      <formula>"NO"</formula>
    </cfRule>
  </conditionalFormatting>
  <conditionalFormatting sqref="I17:J17">
    <cfRule type="cellIs" dxfId="139" priority="94" operator="equal">
      <formula>"NO"</formula>
    </cfRule>
  </conditionalFormatting>
  <conditionalFormatting sqref="I21:J21">
    <cfRule type="cellIs" dxfId="138" priority="92" operator="equal">
      <formula>"NO"</formula>
    </cfRule>
  </conditionalFormatting>
  <conditionalFormatting sqref="I20">
    <cfRule type="cellIs" dxfId="137" priority="88" operator="equal">
      <formula>"NO"</formula>
    </cfRule>
  </conditionalFormatting>
  <conditionalFormatting sqref="G19">
    <cfRule type="cellIs" dxfId="136" priority="122" operator="equal">
      <formula>"NO"</formula>
    </cfRule>
  </conditionalFormatting>
  <conditionalFormatting sqref="G20">
    <cfRule type="cellIs" dxfId="135" priority="120" operator="equal">
      <formula>"NO"</formula>
    </cfRule>
  </conditionalFormatting>
  <conditionalFormatting sqref="I13">
    <cfRule type="cellIs" dxfId="134" priority="95" operator="equal">
      <formula>"NO"</formula>
    </cfRule>
  </conditionalFormatting>
  <conditionalFormatting sqref="I18">
    <cfRule type="cellIs" dxfId="133" priority="91" operator="equal">
      <formula>"NO"</formula>
    </cfRule>
  </conditionalFormatting>
  <conditionalFormatting sqref="C30 M30:N30 E30:H30">
    <cfRule type="cellIs" dxfId="132" priority="115" operator="equal">
      <formula>1</formula>
    </cfRule>
  </conditionalFormatting>
  <conditionalFormatting sqref="G14">
    <cfRule type="cellIs" dxfId="131" priority="114" operator="equal">
      <formula>"NO"</formula>
    </cfRule>
  </conditionalFormatting>
  <conditionalFormatting sqref="D20">
    <cfRule type="cellIs" dxfId="130" priority="110" operator="equal">
      <formula>"NO"</formula>
    </cfRule>
  </conditionalFormatting>
  <conditionalFormatting sqref="D18">
    <cfRule type="cellIs" dxfId="129" priority="112" operator="equal">
      <formula>"NO"</formula>
    </cfRule>
  </conditionalFormatting>
  <conditionalFormatting sqref="E18:E19">
    <cfRule type="cellIs" dxfId="128" priority="108" operator="equal">
      <formula>"NO"</formula>
    </cfRule>
  </conditionalFormatting>
  <conditionalFormatting sqref="E20">
    <cfRule type="cellIs" dxfId="127" priority="107" operator="equal">
      <formula>"NO"</formula>
    </cfRule>
  </conditionalFormatting>
  <conditionalFormatting sqref="J14">
    <cfRule type="cellIs" dxfId="126" priority="96" operator="equal">
      <formula>"NO"</formula>
    </cfRule>
  </conditionalFormatting>
  <conditionalFormatting sqref="D30">
    <cfRule type="cellIs" dxfId="125" priority="77" operator="equal">
      <formula>1</formula>
    </cfRule>
  </conditionalFormatting>
  <conditionalFormatting sqref="I19">
    <cfRule type="cellIs" dxfId="124" priority="89" operator="equal">
      <formula>"NO"</formula>
    </cfRule>
  </conditionalFormatting>
  <conditionalFormatting sqref="I24:J24">
    <cfRule type="cellIs" dxfId="123" priority="86" operator="equal">
      <formula>"NO HABIL"</formula>
    </cfRule>
  </conditionalFormatting>
  <conditionalFormatting sqref="I30:J30">
    <cfRule type="cellIs" dxfId="122" priority="85" operator="equal">
      <formula>1</formula>
    </cfRule>
  </conditionalFormatting>
  <conditionalFormatting sqref="I14">
    <cfRule type="cellIs" dxfId="121" priority="84" operator="equal">
      <formula>"NO"</formula>
    </cfRule>
  </conditionalFormatting>
  <conditionalFormatting sqref="H18">
    <cfRule type="cellIs" dxfId="120" priority="25" operator="equal">
      <formula>"NO"</formula>
    </cfRule>
  </conditionalFormatting>
  <conditionalFormatting sqref="J18">
    <cfRule type="cellIs" dxfId="119" priority="23" operator="equal">
      <formula>"NO"</formula>
    </cfRule>
  </conditionalFormatting>
  <conditionalFormatting sqref="F20">
    <cfRule type="cellIs" dxfId="118" priority="27" operator="equal">
      <formula>"NO"</formula>
    </cfRule>
  </conditionalFormatting>
  <conditionalFormatting sqref="G16:H16">
    <cfRule type="cellIs" dxfId="117" priority="49" operator="equal">
      <formula>"NO"</formula>
    </cfRule>
  </conditionalFormatting>
  <conditionalFormatting sqref="J20">
    <cfRule type="cellIs" dxfId="116" priority="21" operator="equal">
      <formula>"NO"</formula>
    </cfRule>
  </conditionalFormatting>
  <conditionalFormatting sqref="K13">
    <cfRule type="cellIs" dxfId="115" priority="17" operator="equal">
      <formula>"NO"</formula>
    </cfRule>
  </conditionalFormatting>
  <conditionalFormatting sqref="I16:J16">
    <cfRule type="cellIs" dxfId="114" priority="42" operator="equal">
      <formula>"NO"</formula>
    </cfRule>
  </conditionalFormatting>
  <conditionalFormatting sqref="E24:F24">
    <cfRule type="cellIs" dxfId="113" priority="36" operator="equal">
      <formula>"NO HABIL"</formula>
    </cfRule>
  </conditionalFormatting>
  <conditionalFormatting sqref="G24:H24">
    <cfRule type="cellIs" dxfId="112" priority="35" operator="equal">
      <formula>"NO HABIL"</formula>
    </cfRule>
  </conditionalFormatting>
  <conditionalFormatting sqref="C15:F15">
    <cfRule type="cellIs" dxfId="111" priority="34" operator="equal">
      <formula>"NO"</formula>
    </cfRule>
  </conditionalFormatting>
  <conditionalFormatting sqref="G15:H15">
    <cfRule type="cellIs" dxfId="110" priority="33" operator="equal">
      <formula>"NO"</formula>
    </cfRule>
  </conditionalFormatting>
  <conditionalFormatting sqref="I15:J15">
    <cfRule type="cellIs" dxfId="109" priority="32" operator="equal">
      <formula>"NO"</formula>
    </cfRule>
  </conditionalFormatting>
  <conditionalFormatting sqref="D19">
    <cfRule type="cellIs" dxfId="108" priority="31" operator="equal">
      <formula>"NO"</formula>
    </cfRule>
  </conditionalFormatting>
  <conditionalFormatting sqref="F13">
    <cfRule type="cellIs" dxfId="107" priority="30" operator="equal">
      <formula>"NO"</formula>
    </cfRule>
  </conditionalFormatting>
  <conditionalFormatting sqref="F18">
    <cfRule type="cellIs" dxfId="106" priority="29" operator="equal">
      <formula>"NO"</formula>
    </cfRule>
  </conditionalFormatting>
  <conditionalFormatting sqref="F19">
    <cfRule type="cellIs" dxfId="105" priority="28" operator="equal">
      <formula>"NO"</formula>
    </cfRule>
  </conditionalFormatting>
  <conditionalFormatting sqref="H13">
    <cfRule type="cellIs" dxfId="104" priority="26" operator="equal">
      <formula>"NO"</formula>
    </cfRule>
  </conditionalFormatting>
  <conditionalFormatting sqref="J13">
    <cfRule type="cellIs" dxfId="103" priority="24" operator="equal">
      <formula>"NO"</formula>
    </cfRule>
  </conditionalFormatting>
  <conditionalFormatting sqref="J19">
    <cfRule type="cellIs" dxfId="102" priority="22" operator="equal">
      <formula>"NO"</formula>
    </cfRule>
  </conditionalFormatting>
  <conditionalFormatting sqref="H19">
    <cfRule type="cellIs" dxfId="101" priority="20" operator="equal">
      <formula>"NO"</formula>
    </cfRule>
  </conditionalFormatting>
  <conditionalFormatting sqref="H20">
    <cfRule type="cellIs" dxfId="100" priority="19" operator="equal">
      <formula>"NO"</formula>
    </cfRule>
  </conditionalFormatting>
  <conditionalFormatting sqref="L22">
    <cfRule type="cellIs" dxfId="99" priority="15" operator="equal">
      <formula>"NO"</formula>
    </cfRule>
  </conditionalFormatting>
  <conditionalFormatting sqref="K22">
    <cfRule type="cellIs" dxfId="98" priority="12" operator="equal">
      <formula>"NO"</formula>
    </cfRule>
  </conditionalFormatting>
  <conditionalFormatting sqref="K17:L17">
    <cfRule type="cellIs" dxfId="97" priority="16" operator="equal">
      <formula>"NO"</formula>
    </cfRule>
  </conditionalFormatting>
  <conditionalFormatting sqref="K21:L21">
    <cfRule type="cellIs" dxfId="96" priority="14" operator="equal">
      <formula>"NO"</formula>
    </cfRule>
  </conditionalFormatting>
  <conditionalFormatting sqref="K20">
    <cfRule type="cellIs" dxfId="95" priority="10" operator="equal">
      <formula>"NO"</formula>
    </cfRule>
  </conditionalFormatting>
  <conditionalFormatting sqref="K18">
    <cfRule type="cellIs" dxfId="94" priority="13" operator="equal">
      <formula>"NO"</formula>
    </cfRule>
  </conditionalFormatting>
  <conditionalFormatting sqref="L14">
    <cfRule type="cellIs" dxfId="93" priority="18" operator="equal">
      <formula>"NO"</formula>
    </cfRule>
  </conditionalFormatting>
  <conditionalFormatting sqref="K19">
    <cfRule type="cellIs" dxfId="92" priority="11" operator="equal">
      <formula>"NO"</formula>
    </cfRule>
  </conditionalFormatting>
  <conditionalFormatting sqref="K24:L24">
    <cfRule type="cellIs" dxfId="91" priority="9" operator="equal">
      <formula>"NO HABIL"</formula>
    </cfRule>
  </conditionalFormatting>
  <conditionalFormatting sqref="K30:L30">
    <cfRule type="cellIs" dxfId="90" priority="8" operator="equal">
      <formula>1</formula>
    </cfRule>
  </conditionalFormatting>
  <conditionalFormatting sqref="K14">
    <cfRule type="cellIs" dxfId="89" priority="7" operator="equal">
      <formula>"NO"</formula>
    </cfRule>
  </conditionalFormatting>
  <conditionalFormatting sqref="K16:L16">
    <cfRule type="cellIs" dxfId="88" priority="6" operator="equal">
      <formula>"NO"</formula>
    </cfRule>
  </conditionalFormatting>
  <conditionalFormatting sqref="K15:L15">
    <cfRule type="cellIs" dxfId="87" priority="5" operator="equal">
      <formula>"NO"</formula>
    </cfRule>
  </conditionalFormatting>
  <conditionalFormatting sqref="L13">
    <cfRule type="cellIs" dxfId="86" priority="4" operator="equal">
      <formula>"NO"</formula>
    </cfRule>
  </conditionalFormatting>
  <conditionalFormatting sqref="L18">
    <cfRule type="cellIs" dxfId="85" priority="3" operator="equal">
      <formula>"NO"</formula>
    </cfRule>
  </conditionalFormatting>
  <conditionalFormatting sqref="L19">
    <cfRule type="cellIs" dxfId="84" priority="2" operator="equal">
      <formula>"NO"</formula>
    </cfRule>
  </conditionalFormatting>
  <conditionalFormatting sqref="L20">
    <cfRule type="cellIs" dxfId="83" priority="1" operator="equal">
      <formula>"NO"</formula>
    </cfRule>
  </conditionalFormatting>
  <pageMargins left="0.59055118110236227" right="0.59055118110236227" top="0.59055118110236227" bottom="0.59055118110236227" header="0.31496062992125984" footer="0.31496062992125984"/>
  <pageSetup scale="38"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5"/>
  <sheetViews>
    <sheetView topLeftCell="A2" zoomScale="90" zoomScaleNormal="90" workbookViewId="0">
      <pane xSplit="5" ySplit="2" topLeftCell="F7" activePane="bottomRight" state="frozen"/>
      <selection activeCell="A2" sqref="A2"/>
      <selection pane="topRight" activeCell="F2" sqref="F2"/>
      <selection pane="bottomLeft" activeCell="A4" sqref="A4"/>
      <selection pane="bottomRight" activeCell="W11" sqref="W11"/>
    </sheetView>
  </sheetViews>
  <sheetFormatPr baseColWidth="10" defaultRowHeight="15" x14ac:dyDescent="0.25"/>
  <cols>
    <col min="1" max="2" width="20.7109375" style="48" customWidth="1"/>
    <col min="3" max="3" width="2.7109375" style="48" customWidth="1"/>
    <col min="4" max="4" width="20.7109375" style="48" customWidth="1"/>
    <col min="5" max="5" width="2.7109375" style="48" customWidth="1"/>
    <col min="6" max="6" width="8.7109375" style="48" customWidth="1"/>
    <col min="7" max="8" width="20.7109375" style="48" customWidth="1"/>
    <col min="9" max="9" width="3.28515625" customWidth="1"/>
    <col min="10" max="10" width="8.7109375" style="48" customWidth="1"/>
    <col min="11" max="12" width="20.7109375" style="48" customWidth="1"/>
    <col min="13" max="13" width="3.28515625" customWidth="1"/>
    <col min="14" max="14" width="8.7109375" style="48" customWidth="1"/>
    <col min="15" max="16" width="20.7109375" style="48" customWidth="1"/>
    <col min="17" max="17" width="3.28515625" customWidth="1"/>
    <col min="18" max="18" width="8.7109375" style="48" customWidth="1"/>
    <col min="19" max="20" width="20.7109375" style="48" customWidth="1"/>
    <col min="21" max="21" width="3.28515625" customWidth="1"/>
    <col min="22" max="22" width="8.7109375" style="48" customWidth="1"/>
    <col min="23" max="24" width="20.7109375" style="48" customWidth="1"/>
  </cols>
  <sheetData>
    <row r="1" spans="1:24" x14ac:dyDescent="0.25">
      <c r="G1" s="49"/>
      <c r="K1" s="49"/>
      <c r="O1" s="49"/>
      <c r="S1" s="49"/>
      <c r="W1" s="49"/>
    </row>
    <row r="2" spans="1:24" x14ac:dyDescent="0.25">
      <c r="A2" s="253" t="s">
        <v>90</v>
      </c>
      <c r="B2" s="253"/>
      <c r="C2" s="50"/>
      <c r="D2" s="51" t="s">
        <v>91</v>
      </c>
      <c r="E2" s="50"/>
      <c r="F2" s="50"/>
      <c r="G2" s="51">
        <v>1</v>
      </c>
      <c r="H2" s="50"/>
      <c r="J2" s="50"/>
      <c r="K2" s="51">
        <v>2</v>
      </c>
      <c r="L2" s="50"/>
      <c r="N2" s="50"/>
      <c r="O2" s="51">
        <v>3</v>
      </c>
      <c r="P2" s="50"/>
      <c r="R2" s="50"/>
      <c r="S2" s="51">
        <v>4</v>
      </c>
      <c r="T2" s="50"/>
      <c r="V2" s="50"/>
      <c r="W2" s="51">
        <v>5</v>
      </c>
      <c r="X2" s="50"/>
    </row>
    <row r="3" spans="1:24" ht="25.5" x14ac:dyDescent="0.25">
      <c r="A3" s="253"/>
      <c r="B3" s="253"/>
      <c r="C3" s="52"/>
      <c r="D3" s="53" t="s">
        <v>161</v>
      </c>
      <c r="E3" s="52"/>
      <c r="F3" s="52"/>
      <c r="G3" s="53" t="str">
        <f>+'VERIFICACION TECNICA'!C10</f>
        <v>MARIA EUGENIA TRUJILLO SOLARTE</v>
      </c>
      <c r="H3" s="52"/>
      <c r="J3" s="52"/>
      <c r="K3" s="53" t="str">
        <f>+'VERIFICACION TECNICA'!E10</f>
        <v>CONSORCIO UNIVERSITARIO</v>
      </c>
      <c r="L3" s="52"/>
      <c r="N3" s="52"/>
      <c r="O3" s="53" t="str">
        <f>+'VERIFICACION TECNICA'!G10</f>
        <v>CONSORCIO INTERVMANT</v>
      </c>
      <c r="P3" s="52"/>
      <c r="R3" s="52"/>
      <c r="S3" s="53" t="str">
        <f>+'VERIFICACION TECNICA'!I10</f>
        <v>GUSTAVO ACOSTA</v>
      </c>
      <c r="T3" s="52"/>
      <c r="V3" s="52"/>
      <c r="W3" s="53" t="str">
        <f>+'VERIFICACION TECNICA'!K10</f>
        <v>CONSORCIO PROYECTAR</v>
      </c>
      <c r="X3" s="52"/>
    </row>
    <row r="4" spans="1:24" x14ac:dyDescent="0.25">
      <c r="C4" s="54"/>
      <c r="E4" s="54"/>
      <c r="F4" s="54"/>
      <c r="G4" s="55"/>
      <c r="H4" s="54"/>
      <c r="J4" s="54"/>
      <c r="K4" s="55"/>
      <c r="L4" s="54"/>
      <c r="N4" s="54"/>
      <c r="O4" s="55"/>
      <c r="P4" s="54"/>
      <c r="R4" s="54"/>
      <c r="S4" s="55"/>
      <c r="T4" s="54"/>
      <c r="V4" s="54"/>
      <c r="W4" s="55"/>
      <c r="X4" s="54"/>
    </row>
    <row r="5" spans="1:24" x14ac:dyDescent="0.25">
      <c r="A5" s="56"/>
    </row>
    <row r="6" spans="1:24" x14ac:dyDescent="0.25">
      <c r="A6" s="254" t="s">
        <v>92</v>
      </c>
      <c r="B6" s="255"/>
      <c r="D6" s="104">
        <v>115999996</v>
      </c>
      <c r="G6" s="57">
        <f>SUM(G10:G11)</f>
        <v>822763289</v>
      </c>
      <c r="H6" s="55"/>
      <c r="K6" s="57">
        <f>SUM(K10:K11)</f>
        <v>319264459</v>
      </c>
      <c r="L6" s="55"/>
      <c r="O6" s="57">
        <f>SUM(O10:O11)</f>
        <v>117257907</v>
      </c>
      <c r="P6" s="55"/>
      <c r="S6" s="57">
        <f>SUM(S10:S11)</f>
        <v>297701646</v>
      </c>
      <c r="T6" s="55"/>
      <c r="W6" s="57">
        <f>SUM(W10:W11)</f>
        <v>50946263</v>
      </c>
      <c r="X6" s="55"/>
    </row>
    <row r="7" spans="1:24" x14ac:dyDescent="0.25">
      <c r="A7" s="56"/>
      <c r="B7" s="56"/>
      <c r="D7" s="101"/>
      <c r="G7" s="101"/>
      <c r="H7" s="55"/>
      <c r="K7" s="101"/>
      <c r="L7" s="55"/>
      <c r="O7" s="101"/>
      <c r="P7" s="55"/>
      <c r="S7" s="101"/>
      <c r="T7" s="55"/>
      <c r="W7" s="101"/>
      <c r="X7" s="55"/>
    </row>
    <row r="8" spans="1:24" x14ac:dyDescent="0.25">
      <c r="A8" s="257" t="s">
        <v>121</v>
      </c>
      <c r="B8" s="257"/>
      <c r="D8" s="258">
        <v>0.4</v>
      </c>
      <c r="F8" s="102">
        <v>1</v>
      </c>
      <c r="G8" s="103">
        <v>0.5</v>
      </c>
      <c r="H8" s="55"/>
      <c r="J8" s="102">
        <v>1</v>
      </c>
      <c r="K8" s="103">
        <v>0.6</v>
      </c>
      <c r="L8" s="55"/>
      <c r="N8" s="102">
        <v>1</v>
      </c>
      <c r="O8" s="103">
        <v>0.6</v>
      </c>
      <c r="P8" s="55"/>
      <c r="R8" s="102">
        <v>1</v>
      </c>
      <c r="S8" s="103">
        <v>1</v>
      </c>
      <c r="T8" s="55"/>
      <c r="V8" s="102">
        <v>1</v>
      </c>
      <c r="W8" s="103">
        <v>0.6</v>
      </c>
      <c r="X8" s="55"/>
    </row>
    <row r="9" spans="1:24" x14ac:dyDescent="0.25">
      <c r="A9" s="257"/>
      <c r="B9" s="257"/>
      <c r="D9" s="258"/>
      <c r="F9" s="102"/>
      <c r="G9" s="103"/>
      <c r="H9" s="55"/>
      <c r="J9" s="102">
        <v>2</v>
      </c>
      <c r="K9" s="103">
        <v>0.4</v>
      </c>
      <c r="L9" s="55" t="s">
        <v>89</v>
      </c>
      <c r="N9" s="102">
        <v>2</v>
      </c>
      <c r="O9" s="103">
        <v>0.4</v>
      </c>
      <c r="P9" s="55" t="s">
        <v>89</v>
      </c>
      <c r="R9" s="102"/>
      <c r="S9" s="103"/>
      <c r="T9" s="55"/>
      <c r="V9" s="102">
        <v>2</v>
      </c>
      <c r="W9" s="103">
        <v>0.4</v>
      </c>
      <c r="X9" s="55"/>
    </row>
    <row r="10" spans="1:24" x14ac:dyDescent="0.25">
      <c r="A10" s="257" t="s">
        <v>119</v>
      </c>
      <c r="B10" s="257"/>
      <c r="D10" s="259">
        <f>40%*D6</f>
        <v>46399998.400000006</v>
      </c>
      <c r="F10" s="102" t="s">
        <v>93</v>
      </c>
      <c r="G10" s="105">
        <f>+SUMIF(F$15:F$49,F10,G$15:G$49)</f>
        <v>822763289</v>
      </c>
      <c r="H10" s="55"/>
      <c r="J10" s="102" t="s">
        <v>93</v>
      </c>
      <c r="K10" s="105">
        <f>+SUMIF(J$15:J$49,J10,K$15:K$49)</f>
        <v>139507500</v>
      </c>
      <c r="L10" s="55"/>
      <c r="N10" s="102" t="s">
        <v>93</v>
      </c>
      <c r="O10" s="105">
        <f>+SUMIF(N$15:N$49,N10,O$15:O$49)</f>
        <v>47686648</v>
      </c>
      <c r="P10" s="55"/>
      <c r="R10" s="102" t="s">
        <v>93</v>
      </c>
      <c r="S10" s="105">
        <f>+SUMIF(R$15:R$49,R10,S$15:S$49)</f>
        <v>297701646</v>
      </c>
      <c r="T10" s="55"/>
      <c r="V10" s="102" t="s">
        <v>93</v>
      </c>
      <c r="W10" s="105">
        <f>+SUMIF(V$15:V$49,V10,W$15:W$49)</f>
        <v>50946263</v>
      </c>
      <c r="X10" s="55"/>
    </row>
    <row r="11" spans="1:24" x14ac:dyDescent="0.25">
      <c r="A11" s="257"/>
      <c r="B11" s="257"/>
      <c r="D11" s="259"/>
      <c r="F11" s="102"/>
      <c r="G11" s="105">
        <f>+SUMIF(F$15:F$49,F11,G$15:G$49)</f>
        <v>0</v>
      </c>
      <c r="H11" s="55"/>
      <c r="J11" s="102" t="s">
        <v>126</v>
      </c>
      <c r="K11" s="105">
        <f>+SUMIF(J$15:J$49,J11,K$15:K$49)</f>
        <v>179756959</v>
      </c>
      <c r="L11" s="55" t="s">
        <v>89</v>
      </c>
      <c r="N11" s="102" t="s">
        <v>126</v>
      </c>
      <c r="O11" s="105">
        <f>+SUMIF(N$15:N$49,N11,O$15:O$49)</f>
        <v>69571259</v>
      </c>
      <c r="P11" s="55" t="s">
        <v>89</v>
      </c>
      <c r="R11" s="102"/>
      <c r="S11" s="105">
        <f>+SUMIF(R$15:R$49,R11,S$15:S$49)</f>
        <v>0</v>
      </c>
      <c r="T11" s="55"/>
      <c r="V11" s="102" t="s">
        <v>126</v>
      </c>
      <c r="W11" s="105">
        <f>+SUMIF(V$15:V$49,V11,W$15:W$49)</f>
        <v>0</v>
      </c>
      <c r="X11" s="55"/>
    </row>
    <row r="13" spans="1:24" x14ac:dyDescent="0.25">
      <c r="A13" s="254" t="s">
        <v>94</v>
      </c>
      <c r="B13" s="255" t="s">
        <v>95</v>
      </c>
      <c r="G13" s="58" t="str">
        <f>+IF(G6&gt;=$D6,"CUMPLE","NO CUMPLE")</f>
        <v>CUMPLE</v>
      </c>
      <c r="K13" s="58" t="str">
        <f>+IF(K6&gt;=$D6,"CUMPLE","NO CUMPLE")</f>
        <v>CUMPLE</v>
      </c>
      <c r="O13" s="58" t="str">
        <f>+IF(O6&gt;=$D6,"CUMPLE","NO CUMPLE")</f>
        <v>CUMPLE</v>
      </c>
      <c r="S13" s="58" t="str">
        <f>+IF(S6&gt;=$D6,"CUMPLE","NO CUMPLE")</f>
        <v>CUMPLE</v>
      </c>
      <c r="W13" s="58" t="str">
        <f>+IF(W6&gt;=$D6,"CUMPLE","NO CUMPLE")</f>
        <v>NO CUMPLE</v>
      </c>
    </row>
    <row r="14" spans="1:24" x14ac:dyDescent="0.25">
      <c r="A14" s="56"/>
    </row>
    <row r="15" spans="1:24" x14ac:dyDescent="0.25">
      <c r="A15" s="59" t="s">
        <v>96</v>
      </c>
      <c r="B15" s="60"/>
      <c r="F15" s="76"/>
      <c r="G15" s="77" t="s">
        <v>96</v>
      </c>
      <c r="H15" s="78"/>
      <c r="J15" s="76"/>
      <c r="K15" s="77" t="s">
        <v>96</v>
      </c>
      <c r="L15" s="78"/>
      <c r="N15" s="76"/>
      <c r="O15" s="77" t="s">
        <v>96</v>
      </c>
      <c r="P15" s="78"/>
      <c r="R15" s="76"/>
      <c r="S15" s="77" t="s">
        <v>96</v>
      </c>
      <c r="T15" s="78"/>
      <c r="V15" s="76"/>
      <c r="W15" s="77" t="s">
        <v>96</v>
      </c>
      <c r="X15" s="78"/>
    </row>
    <row r="16" spans="1:24" x14ac:dyDescent="0.25">
      <c r="A16" s="61"/>
      <c r="B16" s="62"/>
      <c r="F16" s="74"/>
      <c r="G16" s="73"/>
      <c r="H16" s="68"/>
      <c r="J16" s="74"/>
      <c r="K16" s="73"/>
      <c r="L16" s="68"/>
      <c r="N16" s="74"/>
      <c r="O16" s="73"/>
      <c r="P16" s="68"/>
      <c r="R16" s="74"/>
      <c r="S16" s="73"/>
      <c r="T16" s="68"/>
      <c r="V16" s="74"/>
      <c r="W16" s="73"/>
      <c r="X16" s="68"/>
    </row>
    <row r="17" spans="1:24" x14ac:dyDescent="0.25">
      <c r="A17" s="61" t="s">
        <v>97</v>
      </c>
      <c r="B17" s="62"/>
      <c r="F17" s="63" t="s">
        <v>98</v>
      </c>
      <c r="G17" s="64">
        <v>429684300</v>
      </c>
      <c r="H17" s="65" t="s">
        <v>89</v>
      </c>
      <c r="J17" s="63" t="s">
        <v>98</v>
      </c>
      <c r="K17" s="64">
        <v>110000000</v>
      </c>
      <c r="L17" s="65" t="s">
        <v>89</v>
      </c>
      <c r="N17" s="63" t="s">
        <v>98</v>
      </c>
      <c r="O17" s="64">
        <v>44250000</v>
      </c>
      <c r="P17" s="65" t="s">
        <v>89</v>
      </c>
      <c r="R17" s="63" t="s">
        <v>98</v>
      </c>
      <c r="S17" s="64">
        <v>239946000</v>
      </c>
      <c r="T17" s="65" t="s">
        <v>89</v>
      </c>
      <c r="V17" s="63" t="s">
        <v>98</v>
      </c>
      <c r="W17" s="64">
        <v>185607472</v>
      </c>
      <c r="X17" s="65" t="s">
        <v>203</v>
      </c>
    </row>
    <row r="18" spans="1:24" ht="15" customHeight="1" x14ac:dyDescent="0.25">
      <c r="A18" s="61" t="s">
        <v>99</v>
      </c>
      <c r="B18" s="62"/>
      <c r="F18" s="74"/>
      <c r="G18" s="73">
        <v>2006</v>
      </c>
      <c r="H18" s="256" t="s">
        <v>163</v>
      </c>
      <c r="J18" s="74"/>
      <c r="K18" s="73">
        <v>2014</v>
      </c>
      <c r="L18" s="256" t="s">
        <v>163</v>
      </c>
      <c r="N18" s="74"/>
      <c r="O18" s="73">
        <v>2009</v>
      </c>
      <c r="P18" s="256" t="s">
        <v>163</v>
      </c>
      <c r="R18" s="74"/>
      <c r="S18" s="73">
        <v>2014</v>
      </c>
      <c r="T18" s="256" t="s">
        <v>163</v>
      </c>
      <c r="V18" s="74"/>
      <c r="W18" s="73">
        <v>2014</v>
      </c>
      <c r="X18" s="256" t="s">
        <v>204</v>
      </c>
    </row>
    <row r="19" spans="1:24" x14ac:dyDescent="0.25">
      <c r="A19" s="66" t="s">
        <v>100</v>
      </c>
      <c r="B19" s="62"/>
      <c r="F19" s="106">
        <v>1</v>
      </c>
      <c r="G19" s="100">
        <v>1</v>
      </c>
      <c r="H19" s="256"/>
      <c r="J19" s="106">
        <v>1</v>
      </c>
      <c r="K19" s="67">
        <v>1</v>
      </c>
      <c r="L19" s="256"/>
      <c r="N19" s="106">
        <v>1</v>
      </c>
      <c r="O19" s="67">
        <v>1</v>
      </c>
      <c r="P19" s="256"/>
      <c r="R19" s="106">
        <v>0.9</v>
      </c>
      <c r="S19" s="67">
        <v>0.9</v>
      </c>
      <c r="T19" s="256"/>
      <c r="V19" s="106">
        <v>0.5</v>
      </c>
      <c r="W19" s="67">
        <v>0</v>
      </c>
      <c r="X19" s="256"/>
    </row>
    <row r="20" spans="1:24" x14ac:dyDescent="0.25">
      <c r="A20" s="66"/>
      <c r="B20" s="62"/>
      <c r="F20" s="74"/>
      <c r="G20" s="67"/>
      <c r="H20" s="256"/>
      <c r="J20" s="74"/>
      <c r="K20" s="67"/>
      <c r="L20" s="256"/>
      <c r="N20" s="74"/>
      <c r="O20" s="67"/>
      <c r="P20" s="256"/>
      <c r="R20" s="74"/>
      <c r="S20" s="67"/>
      <c r="T20" s="256"/>
      <c r="V20" s="74"/>
      <c r="W20" s="67"/>
      <c r="X20" s="256"/>
    </row>
    <row r="21" spans="1:24" x14ac:dyDescent="0.25">
      <c r="A21" s="66"/>
      <c r="B21" s="62"/>
      <c r="F21" s="74"/>
      <c r="G21" s="67"/>
      <c r="H21" s="256"/>
      <c r="J21" s="74"/>
      <c r="K21" s="67"/>
      <c r="L21" s="256"/>
      <c r="N21" s="74"/>
      <c r="O21" s="67"/>
      <c r="P21" s="256"/>
      <c r="R21" s="74"/>
      <c r="S21" s="67"/>
      <c r="T21" s="256"/>
      <c r="V21" s="74"/>
      <c r="W21" s="67"/>
      <c r="X21" s="256"/>
    </row>
    <row r="22" spans="1:24" x14ac:dyDescent="0.25">
      <c r="A22" s="66"/>
      <c r="B22" s="62"/>
      <c r="F22" s="74"/>
      <c r="G22" s="67"/>
      <c r="H22" s="256"/>
      <c r="J22" s="74"/>
      <c r="K22" s="67"/>
      <c r="L22" s="256"/>
      <c r="N22" s="74"/>
      <c r="O22" s="67"/>
      <c r="P22" s="256"/>
      <c r="R22" s="74"/>
      <c r="S22" s="67"/>
      <c r="T22" s="256"/>
      <c r="V22" s="74"/>
      <c r="W22" s="67"/>
      <c r="X22" s="256"/>
    </row>
    <row r="23" spans="1:24" x14ac:dyDescent="0.25">
      <c r="A23" s="66"/>
      <c r="B23" s="62"/>
      <c r="F23" s="74"/>
      <c r="G23" s="67"/>
      <c r="H23" s="256"/>
      <c r="J23" s="74"/>
      <c r="K23" s="67"/>
      <c r="L23" s="256"/>
      <c r="N23" s="74"/>
      <c r="O23" s="67"/>
      <c r="P23" s="256"/>
      <c r="R23" s="74"/>
      <c r="S23" s="67"/>
      <c r="T23" s="256"/>
      <c r="V23" s="74"/>
      <c r="W23" s="67"/>
      <c r="X23" s="256"/>
    </row>
    <row r="24" spans="1:24" x14ac:dyDescent="0.25">
      <c r="A24" s="61"/>
      <c r="B24" s="62"/>
      <c r="F24" s="74"/>
      <c r="G24" s="67"/>
      <c r="H24" s="256"/>
      <c r="J24" s="74"/>
      <c r="K24" s="67"/>
      <c r="L24" s="256"/>
      <c r="N24" s="74"/>
      <c r="O24" s="67"/>
      <c r="P24" s="256"/>
      <c r="R24" s="74"/>
      <c r="S24" s="67"/>
      <c r="T24" s="256"/>
      <c r="V24" s="74"/>
      <c r="W24" s="67"/>
      <c r="X24" s="256"/>
    </row>
    <row r="25" spans="1:24" x14ac:dyDescent="0.25">
      <c r="A25" s="69" t="s">
        <v>102</v>
      </c>
      <c r="B25" s="70"/>
      <c r="F25" s="71" t="s">
        <v>93</v>
      </c>
      <c r="G25" s="72">
        <f>+ROUND(G17*G19*$B$85/(LOOKUP(G18,$A$53:$A$85,$B$53:$B$85)),0)</f>
        <v>822763289</v>
      </c>
      <c r="H25" s="75">
        <f>+ROUND(G25/$B$84,2)</f>
        <v>1115.28</v>
      </c>
      <c r="J25" s="71" t="s">
        <v>93</v>
      </c>
      <c r="K25" s="72">
        <f>+ROUND(K17*K19*$B$85/(LOOKUP(K18,$A$53:$A$85,$B$53:$B$85)),0)</f>
        <v>139507500</v>
      </c>
      <c r="L25" s="75">
        <f>+ROUND(K25/$B$84,2)</f>
        <v>189.11</v>
      </c>
      <c r="N25" s="71" t="s">
        <v>126</v>
      </c>
      <c r="O25" s="72">
        <f>+ROUND(O17*O19*$B$85/(LOOKUP(O18,$A$53:$A$85,$B$53:$B$85)),0)</f>
        <v>69571259</v>
      </c>
      <c r="P25" s="75">
        <f>+ROUND(O25/$B$84,2)</f>
        <v>94.31</v>
      </c>
      <c r="R25" s="71" t="s">
        <v>93</v>
      </c>
      <c r="S25" s="72">
        <f>+ROUND(S17*S19*$B$85/(LOOKUP(S18,$A$53:$A$85,$B$53:$B$85)),0)</f>
        <v>273880363</v>
      </c>
      <c r="T25" s="75">
        <f>+ROUND(S25/$B$84,2)</f>
        <v>371.25</v>
      </c>
      <c r="V25" s="71" t="s">
        <v>126</v>
      </c>
      <c r="W25" s="72">
        <f>+ROUND(W17*W19*$B$85/(LOOKUP(W18,$A$53:$A$85,$B$53:$B$85)),0)</f>
        <v>0</v>
      </c>
      <c r="X25" s="75">
        <f>+ROUND(W25/$B$84,2)</f>
        <v>0</v>
      </c>
    </row>
    <row r="27" spans="1:24" x14ac:dyDescent="0.25">
      <c r="A27" s="59" t="s">
        <v>101</v>
      </c>
      <c r="B27" s="60"/>
      <c r="F27" s="76"/>
      <c r="G27" s="77" t="s">
        <v>101</v>
      </c>
      <c r="H27" s="78"/>
      <c r="J27" s="76"/>
      <c r="K27" s="77" t="s">
        <v>101</v>
      </c>
      <c r="L27" s="78"/>
      <c r="N27" s="76"/>
      <c r="O27" s="77" t="s">
        <v>101</v>
      </c>
      <c r="P27" s="78"/>
      <c r="R27" s="76"/>
      <c r="S27" s="77" t="s">
        <v>101</v>
      </c>
      <c r="T27" s="78"/>
      <c r="V27" s="76"/>
      <c r="W27" s="77" t="s">
        <v>101</v>
      </c>
      <c r="X27" s="78"/>
    </row>
    <row r="28" spans="1:24" x14ac:dyDescent="0.25">
      <c r="A28" s="61"/>
      <c r="B28" s="62"/>
      <c r="F28" s="74"/>
      <c r="G28" s="73"/>
      <c r="H28" s="68"/>
      <c r="J28" s="74"/>
      <c r="K28" s="73"/>
      <c r="L28" s="68"/>
      <c r="N28" s="74"/>
      <c r="O28" s="73"/>
      <c r="P28" s="68"/>
      <c r="R28" s="74"/>
      <c r="S28" s="73"/>
      <c r="T28" s="68"/>
      <c r="V28" s="74"/>
      <c r="W28" s="73"/>
      <c r="X28" s="68"/>
    </row>
    <row r="29" spans="1:24" x14ac:dyDescent="0.25">
      <c r="A29" s="61" t="s">
        <v>97</v>
      </c>
      <c r="B29" s="62"/>
      <c r="F29" s="63" t="s">
        <v>98</v>
      </c>
      <c r="G29" s="64">
        <v>0</v>
      </c>
      <c r="H29" s="65"/>
      <c r="J29" s="63" t="s">
        <v>98</v>
      </c>
      <c r="K29" s="64">
        <v>135638800</v>
      </c>
      <c r="L29" s="65" t="s">
        <v>89</v>
      </c>
      <c r="N29" s="63" t="s">
        <v>98</v>
      </c>
      <c r="O29" s="64">
        <v>450299026</v>
      </c>
      <c r="P29" s="65" t="s">
        <v>89</v>
      </c>
      <c r="R29" s="63" t="s">
        <v>98</v>
      </c>
      <c r="S29" s="64">
        <v>196472332</v>
      </c>
      <c r="T29" s="65" t="s">
        <v>89</v>
      </c>
      <c r="V29" s="63" t="s">
        <v>98</v>
      </c>
      <c r="W29" s="64">
        <v>40170521</v>
      </c>
      <c r="X29" s="65" t="s">
        <v>89</v>
      </c>
    </row>
    <row r="30" spans="1:24" ht="15" customHeight="1" x14ac:dyDescent="0.25">
      <c r="A30" s="61" t="s">
        <v>99</v>
      </c>
      <c r="B30" s="62"/>
      <c r="F30" s="74"/>
      <c r="G30" s="73">
        <v>2000</v>
      </c>
      <c r="H30" s="256"/>
      <c r="J30" s="74"/>
      <c r="K30" s="73">
        <v>2013</v>
      </c>
      <c r="L30" s="256" t="s">
        <v>163</v>
      </c>
      <c r="N30" s="74"/>
      <c r="O30" s="73">
        <v>2017</v>
      </c>
      <c r="P30" s="256" t="s">
        <v>163</v>
      </c>
      <c r="R30" s="74"/>
      <c r="S30" s="73">
        <v>2015</v>
      </c>
      <c r="T30" s="256" t="s">
        <v>163</v>
      </c>
      <c r="V30" s="74"/>
      <c r="W30" s="73">
        <v>2014</v>
      </c>
      <c r="X30" s="256" t="s">
        <v>163</v>
      </c>
    </row>
    <row r="31" spans="1:24" x14ac:dyDescent="0.25">
      <c r="A31" s="66" t="s">
        <v>100</v>
      </c>
      <c r="B31" s="62"/>
      <c r="F31" s="106"/>
      <c r="G31" s="67">
        <v>0</v>
      </c>
      <c r="H31" s="256"/>
      <c r="J31" s="106">
        <v>1</v>
      </c>
      <c r="K31" s="67">
        <v>1</v>
      </c>
      <c r="L31" s="256"/>
      <c r="N31" s="106">
        <v>0.1</v>
      </c>
      <c r="O31" s="67">
        <v>0.1</v>
      </c>
      <c r="P31" s="256"/>
      <c r="R31" s="106">
        <v>0.1</v>
      </c>
      <c r="S31" s="67">
        <v>0.1</v>
      </c>
      <c r="T31" s="256"/>
      <c r="V31" s="106">
        <v>1</v>
      </c>
      <c r="W31" s="67">
        <v>1</v>
      </c>
      <c r="X31" s="256"/>
    </row>
    <row r="32" spans="1:24" ht="20.100000000000001" customHeight="1" x14ac:dyDescent="0.25">
      <c r="A32" s="66"/>
      <c r="B32" s="62"/>
      <c r="F32" s="74"/>
      <c r="G32" s="67"/>
      <c r="H32" s="256"/>
      <c r="J32" s="74"/>
      <c r="K32" s="67"/>
      <c r="L32" s="256"/>
      <c r="N32" s="74"/>
      <c r="O32" s="67"/>
      <c r="P32" s="256"/>
      <c r="R32" s="74"/>
      <c r="S32" s="67"/>
      <c r="T32" s="256"/>
      <c r="V32" s="74"/>
      <c r="W32" s="67"/>
      <c r="X32" s="256"/>
    </row>
    <row r="33" spans="1:24" ht="20.100000000000001" customHeight="1" x14ac:dyDescent="0.25">
      <c r="A33" s="66"/>
      <c r="B33" s="62"/>
      <c r="F33" s="74"/>
      <c r="G33" s="67"/>
      <c r="H33" s="256"/>
      <c r="J33" s="74"/>
      <c r="K33" s="67"/>
      <c r="L33" s="256"/>
      <c r="N33" s="74"/>
      <c r="O33" s="67"/>
      <c r="P33" s="256"/>
      <c r="R33" s="74"/>
      <c r="S33" s="67"/>
      <c r="T33" s="256"/>
      <c r="V33" s="74"/>
      <c r="W33" s="67"/>
      <c r="X33" s="256"/>
    </row>
    <row r="34" spans="1:24" ht="20.100000000000001" customHeight="1" x14ac:dyDescent="0.25">
      <c r="A34" s="66"/>
      <c r="B34" s="62"/>
      <c r="F34" s="74"/>
      <c r="G34" s="67"/>
      <c r="H34" s="256"/>
      <c r="J34" s="74"/>
      <c r="K34" s="67"/>
      <c r="L34" s="256"/>
      <c r="N34" s="74"/>
      <c r="O34" s="67"/>
      <c r="P34" s="256"/>
      <c r="R34" s="74"/>
      <c r="S34" s="67"/>
      <c r="T34" s="256"/>
      <c r="V34" s="74"/>
      <c r="W34" s="67"/>
      <c r="X34" s="256"/>
    </row>
    <row r="35" spans="1:24" ht="20.100000000000001" customHeight="1" x14ac:dyDescent="0.25">
      <c r="A35" s="66"/>
      <c r="B35" s="62"/>
      <c r="F35" s="74"/>
      <c r="G35" s="67"/>
      <c r="H35" s="256"/>
      <c r="J35" s="74"/>
      <c r="K35" s="67"/>
      <c r="L35" s="256"/>
      <c r="N35" s="74"/>
      <c r="O35" s="67"/>
      <c r="P35" s="256"/>
      <c r="R35" s="74"/>
      <c r="S35" s="67"/>
      <c r="T35" s="256"/>
      <c r="V35" s="74"/>
      <c r="W35" s="67"/>
      <c r="X35" s="256"/>
    </row>
    <row r="36" spans="1:24" ht="20.100000000000001" customHeight="1" x14ac:dyDescent="0.25">
      <c r="A36" s="61"/>
      <c r="B36" s="62"/>
      <c r="F36" s="74"/>
      <c r="G36" s="67"/>
      <c r="H36" s="256"/>
      <c r="J36" s="74"/>
      <c r="K36" s="67"/>
      <c r="L36" s="256"/>
      <c r="N36" s="74"/>
      <c r="O36" s="67"/>
      <c r="P36" s="256"/>
      <c r="R36" s="74"/>
      <c r="S36" s="67"/>
      <c r="T36" s="256"/>
      <c r="V36" s="74"/>
      <c r="W36" s="67"/>
      <c r="X36" s="256"/>
    </row>
    <row r="37" spans="1:24" x14ac:dyDescent="0.25">
      <c r="A37" s="69" t="s">
        <v>102</v>
      </c>
      <c r="B37" s="70"/>
      <c r="F37" s="71" t="s">
        <v>93</v>
      </c>
      <c r="G37" s="72">
        <f>+ROUND(G29*G31*$B$85/(LOOKUP(G30,$A$53:$A$85,$B$53:$B$85)),0)</f>
        <v>0</v>
      </c>
      <c r="H37" s="75">
        <f>+ROUND(G37/$B$84,2)</f>
        <v>0</v>
      </c>
      <c r="J37" s="71" t="s">
        <v>126</v>
      </c>
      <c r="K37" s="72">
        <f>+ROUND(K29*K31*$B$85/(LOOKUP(K30,$A$53:$A$85,$B$53:$B$85)),0)</f>
        <v>179756959</v>
      </c>
      <c r="L37" s="75">
        <f>+ROUND(K37/$B$84,2)</f>
        <v>243.67</v>
      </c>
      <c r="N37" s="71" t="s">
        <v>93</v>
      </c>
      <c r="O37" s="72">
        <f>+ROUND(O29*O31*$B$85/(LOOKUP(O30,$A$53:$A$85,$B$53:$B$85)),0)</f>
        <v>47686648</v>
      </c>
      <c r="P37" s="75">
        <f>+ROUND(O37/$B$84,2)</f>
        <v>64.64</v>
      </c>
      <c r="R37" s="71" t="s">
        <v>93</v>
      </c>
      <c r="S37" s="72">
        <f>+ROUND(S29*S31*$B$85/(LOOKUP(S30,$A$53:$A$85,$B$53:$B$85)),0)</f>
        <v>23821283</v>
      </c>
      <c r="T37" s="75">
        <f>+ROUND(S37/$B$84,2)</f>
        <v>32.29</v>
      </c>
      <c r="V37" s="71" t="s">
        <v>93</v>
      </c>
      <c r="W37" s="72">
        <f>+ROUND(W29*W31*$B$85/(LOOKUP(W30,$A$53:$A$85,$B$53:$B$85)),0)</f>
        <v>50946263</v>
      </c>
      <c r="X37" s="75">
        <f>+ROUND(W37/$B$84,2)</f>
        <v>69.06</v>
      </c>
    </row>
    <row r="39" spans="1:24" x14ac:dyDescent="0.25">
      <c r="A39" s="59" t="s">
        <v>148</v>
      </c>
      <c r="B39" s="60"/>
      <c r="F39" s="76"/>
      <c r="G39" s="77" t="s">
        <v>148</v>
      </c>
      <c r="H39" s="78"/>
      <c r="J39" s="76"/>
      <c r="K39" s="77" t="s">
        <v>148</v>
      </c>
      <c r="L39" s="78"/>
      <c r="N39" s="76"/>
      <c r="O39" s="77" t="s">
        <v>148</v>
      </c>
      <c r="P39" s="78"/>
      <c r="R39" s="76"/>
      <c r="S39" s="77" t="s">
        <v>148</v>
      </c>
      <c r="T39" s="78"/>
      <c r="V39" s="76"/>
      <c r="W39" s="77" t="s">
        <v>148</v>
      </c>
      <c r="X39" s="78"/>
    </row>
    <row r="40" spans="1:24" x14ac:dyDescent="0.25">
      <c r="A40" s="61"/>
      <c r="B40" s="62"/>
      <c r="F40" s="74"/>
      <c r="G40" s="73"/>
      <c r="H40" s="68"/>
      <c r="J40" s="74"/>
      <c r="K40" s="73"/>
      <c r="L40" s="68"/>
      <c r="N40" s="74"/>
      <c r="O40" s="73"/>
      <c r="P40" s="68"/>
      <c r="R40" s="74"/>
      <c r="S40" s="73"/>
      <c r="T40" s="68"/>
      <c r="V40" s="74"/>
      <c r="W40" s="73"/>
      <c r="X40" s="68"/>
    </row>
    <row r="41" spans="1:24" x14ac:dyDescent="0.25">
      <c r="A41" s="61" t="s">
        <v>97</v>
      </c>
      <c r="B41" s="62"/>
      <c r="F41" s="63" t="s">
        <v>98</v>
      </c>
      <c r="G41" s="64">
        <v>0</v>
      </c>
      <c r="H41" s="65"/>
      <c r="J41" s="63" t="s">
        <v>98</v>
      </c>
      <c r="K41" s="64">
        <v>0</v>
      </c>
      <c r="L41" s="65"/>
      <c r="N41" s="63" t="s">
        <v>98</v>
      </c>
      <c r="O41" s="64">
        <v>0</v>
      </c>
      <c r="P41" s="65"/>
      <c r="R41" s="63" t="s">
        <v>98</v>
      </c>
      <c r="S41" s="64">
        <v>0</v>
      </c>
      <c r="T41" s="65"/>
      <c r="V41" s="63" t="s">
        <v>98</v>
      </c>
      <c r="W41" s="64">
        <v>0</v>
      </c>
      <c r="X41" s="65"/>
    </row>
    <row r="42" spans="1:24" ht="15" customHeight="1" x14ac:dyDescent="0.25">
      <c r="A42" s="61" t="s">
        <v>99</v>
      </c>
      <c r="B42" s="62"/>
      <c r="F42" s="74"/>
      <c r="G42" s="73">
        <v>2000</v>
      </c>
      <c r="H42" s="256"/>
      <c r="J42" s="74"/>
      <c r="K42" s="73">
        <v>2000</v>
      </c>
      <c r="L42" s="256"/>
      <c r="N42" s="74"/>
      <c r="O42" s="73">
        <v>2000</v>
      </c>
      <c r="P42" s="256"/>
      <c r="R42" s="74"/>
      <c r="S42" s="73">
        <v>2000</v>
      </c>
      <c r="T42" s="256"/>
      <c r="V42" s="74"/>
      <c r="W42" s="73">
        <v>2000</v>
      </c>
      <c r="X42" s="256"/>
    </row>
    <row r="43" spans="1:24" x14ac:dyDescent="0.25">
      <c r="A43" s="66" t="s">
        <v>100</v>
      </c>
      <c r="B43" s="62"/>
      <c r="F43" s="106"/>
      <c r="G43" s="67">
        <v>0</v>
      </c>
      <c r="H43" s="256"/>
      <c r="J43" s="106"/>
      <c r="K43" s="67">
        <v>0</v>
      </c>
      <c r="L43" s="256"/>
      <c r="N43" s="106"/>
      <c r="O43" s="67">
        <v>0</v>
      </c>
      <c r="P43" s="256"/>
      <c r="R43" s="106"/>
      <c r="S43" s="67">
        <v>0</v>
      </c>
      <c r="T43" s="256"/>
      <c r="V43" s="106"/>
      <c r="W43" s="67">
        <v>0</v>
      </c>
      <c r="X43" s="256"/>
    </row>
    <row r="44" spans="1:24" x14ac:dyDescent="0.25">
      <c r="A44" s="66"/>
      <c r="B44" s="62"/>
      <c r="F44" s="74"/>
      <c r="G44" s="67"/>
      <c r="H44" s="256"/>
      <c r="J44" s="74"/>
      <c r="K44" s="67"/>
      <c r="L44" s="256"/>
      <c r="N44" s="74"/>
      <c r="O44" s="67"/>
      <c r="P44" s="256"/>
      <c r="R44" s="74"/>
      <c r="S44" s="67"/>
      <c r="T44" s="256"/>
      <c r="V44" s="74"/>
      <c r="W44" s="67"/>
      <c r="X44" s="256"/>
    </row>
    <row r="45" spans="1:24" x14ac:dyDescent="0.25">
      <c r="A45" s="66"/>
      <c r="B45" s="62"/>
      <c r="F45" s="74"/>
      <c r="G45" s="67"/>
      <c r="H45" s="256"/>
      <c r="J45" s="74"/>
      <c r="K45" s="67"/>
      <c r="L45" s="256"/>
      <c r="N45" s="74"/>
      <c r="O45" s="67"/>
      <c r="P45" s="256"/>
      <c r="R45" s="74"/>
      <c r="S45" s="67"/>
      <c r="T45" s="256"/>
      <c r="V45" s="74"/>
      <c r="W45" s="67"/>
      <c r="X45" s="256"/>
    </row>
    <row r="46" spans="1:24" x14ac:dyDescent="0.25">
      <c r="A46" s="66"/>
      <c r="B46" s="62"/>
      <c r="F46" s="74"/>
      <c r="G46" s="67"/>
      <c r="H46" s="256"/>
      <c r="J46" s="74"/>
      <c r="K46" s="67"/>
      <c r="L46" s="256"/>
      <c r="N46" s="74"/>
      <c r="O46" s="67"/>
      <c r="P46" s="256"/>
      <c r="R46" s="74"/>
      <c r="S46" s="67"/>
      <c r="T46" s="256"/>
      <c r="V46" s="74"/>
      <c r="W46" s="67"/>
      <c r="X46" s="256"/>
    </row>
    <row r="47" spans="1:24" x14ac:dyDescent="0.25">
      <c r="A47" s="66"/>
      <c r="B47" s="62"/>
      <c r="F47" s="74"/>
      <c r="G47" s="67"/>
      <c r="H47" s="256"/>
      <c r="J47" s="74"/>
      <c r="K47" s="67"/>
      <c r="L47" s="256"/>
      <c r="N47" s="74"/>
      <c r="O47" s="67"/>
      <c r="P47" s="256"/>
      <c r="R47" s="74"/>
      <c r="S47" s="67"/>
      <c r="T47" s="256"/>
      <c r="V47" s="74"/>
      <c r="W47" s="67"/>
      <c r="X47" s="256"/>
    </row>
    <row r="48" spans="1:24" x14ac:dyDescent="0.25">
      <c r="A48" s="61"/>
      <c r="B48" s="62"/>
      <c r="F48" s="74"/>
      <c r="G48" s="67"/>
      <c r="H48" s="256"/>
      <c r="J48" s="74"/>
      <c r="K48" s="67"/>
      <c r="L48" s="256"/>
      <c r="N48" s="74"/>
      <c r="O48" s="67"/>
      <c r="P48" s="256"/>
      <c r="R48" s="74"/>
      <c r="S48" s="67"/>
      <c r="T48" s="256"/>
      <c r="V48" s="74"/>
      <c r="W48" s="67"/>
      <c r="X48" s="256"/>
    </row>
    <row r="49" spans="1:24" x14ac:dyDescent="0.25">
      <c r="A49" s="69" t="s">
        <v>102</v>
      </c>
      <c r="B49" s="70"/>
      <c r="F49" s="71" t="s">
        <v>93</v>
      </c>
      <c r="G49" s="72">
        <f>+ROUND(G41*G43*$B$85/(LOOKUP(G42,$A$53:$A$85,$B$53:$B$85)),0)</f>
        <v>0</v>
      </c>
      <c r="H49" s="75">
        <f>+ROUND(G49/$B$84,2)</f>
        <v>0</v>
      </c>
      <c r="J49" s="71"/>
      <c r="K49" s="72">
        <f>+ROUND(K41*K43*$B$85/(LOOKUP(K42,$A$53:$A$85,$B$53:$B$85)),0)</f>
        <v>0</v>
      </c>
      <c r="L49" s="75">
        <f>+ROUND(K49/$B$84,2)</f>
        <v>0</v>
      </c>
      <c r="N49" s="71"/>
      <c r="O49" s="72">
        <f>+ROUND(O41*O43*$B$85/(LOOKUP(O42,$A$53:$A$85,$B$53:$B$85)),0)</f>
        <v>0</v>
      </c>
      <c r="P49" s="75">
        <f>+ROUND(O49/$B$84,2)</f>
        <v>0</v>
      </c>
      <c r="R49" s="71"/>
      <c r="S49" s="72">
        <f>+ROUND(S41*S43*$B$85/(LOOKUP(S42,$A$53:$A$85,$B$53:$B$85)),0)</f>
        <v>0</v>
      </c>
      <c r="T49" s="75">
        <f>+ROUND(S49/$B$84,2)</f>
        <v>0</v>
      </c>
      <c r="V49" s="71"/>
      <c r="W49" s="72">
        <f>+ROUND(W41*W43*$B$85/(LOOKUP(W42,$A$53:$A$85,$B$53:$B$85)),0)</f>
        <v>0</v>
      </c>
      <c r="X49" s="75">
        <f>+ROUND(W49/$B$84,2)</f>
        <v>0</v>
      </c>
    </row>
    <row r="53" spans="1:24" ht="15.75" x14ac:dyDescent="0.25">
      <c r="A53" s="79">
        <v>1986</v>
      </c>
      <c r="B53" s="80">
        <v>16811</v>
      </c>
    </row>
    <row r="54" spans="1:24" ht="15.75" x14ac:dyDescent="0.25">
      <c r="A54" s="79">
        <v>1987</v>
      </c>
      <c r="B54" s="80">
        <v>20510</v>
      </c>
    </row>
    <row r="55" spans="1:24" ht="15.75" x14ac:dyDescent="0.25">
      <c r="A55" s="79">
        <v>1988</v>
      </c>
      <c r="B55" s="80">
        <v>25637</v>
      </c>
    </row>
    <row r="56" spans="1:24" ht="15.75" x14ac:dyDescent="0.25">
      <c r="A56" s="79">
        <v>1989</v>
      </c>
      <c r="B56" s="80">
        <v>32560</v>
      </c>
    </row>
    <row r="57" spans="1:24" ht="15.75" x14ac:dyDescent="0.25">
      <c r="A57" s="79">
        <v>1990</v>
      </c>
      <c r="B57" s="80">
        <v>41025</v>
      </c>
    </row>
    <row r="58" spans="1:24" ht="15.75" x14ac:dyDescent="0.25">
      <c r="A58" s="79">
        <v>1991</v>
      </c>
      <c r="B58" s="80">
        <v>51716</v>
      </c>
    </row>
    <row r="59" spans="1:24" ht="15.75" x14ac:dyDescent="0.25">
      <c r="A59" s="79">
        <v>1992</v>
      </c>
      <c r="B59" s="80">
        <v>65190</v>
      </c>
    </row>
    <row r="60" spans="1:24" ht="15.75" x14ac:dyDescent="0.25">
      <c r="A60" s="79">
        <v>1993</v>
      </c>
      <c r="B60" s="80">
        <v>81510</v>
      </c>
    </row>
    <row r="61" spans="1:24" ht="15.75" x14ac:dyDescent="0.25">
      <c r="A61" s="79">
        <v>1994</v>
      </c>
      <c r="B61" s="80">
        <v>98700</v>
      </c>
    </row>
    <row r="62" spans="1:24" ht="15.75" x14ac:dyDescent="0.25">
      <c r="A62" s="79">
        <v>1995</v>
      </c>
      <c r="B62" s="80">
        <v>118934</v>
      </c>
    </row>
    <row r="63" spans="1:24" ht="15.75" x14ac:dyDescent="0.25">
      <c r="A63" s="79">
        <v>1996</v>
      </c>
      <c r="B63" s="80">
        <v>142125</v>
      </c>
    </row>
    <row r="64" spans="1:24" ht="15.75" x14ac:dyDescent="0.25">
      <c r="A64" s="79">
        <v>1997</v>
      </c>
      <c r="B64" s="81">
        <v>172005</v>
      </c>
    </row>
    <row r="65" spans="1:2" ht="15.75" x14ac:dyDescent="0.25">
      <c r="A65" s="79">
        <v>1998</v>
      </c>
      <c r="B65" s="81">
        <v>203826</v>
      </c>
    </row>
    <row r="66" spans="1:2" ht="15.75" x14ac:dyDescent="0.25">
      <c r="A66" s="79">
        <v>1999</v>
      </c>
      <c r="B66" s="80">
        <v>236460</v>
      </c>
    </row>
    <row r="67" spans="1:2" ht="15.75" x14ac:dyDescent="0.25">
      <c r="A67" s="79">
        <v>2000</v>
      </c>
      <c r="B67" s="82">
        <v>260100</v>
      </c>
    </row>
    <row r="68" spans="1:2" ht="15.75" x14ac:dyDescent="0.25">
      <c r="A68" s="79">
        <v>2001</v>
      </c>
      <c r="B68" s="82">
        <v>286000</v>
      </c>
    </row>
    <row r="69" spans="1:2" ht="15.75" x14ac:dyDescent="0.25">
      <c r="A69" s="79">
        <v>2002</v>
      </c>
      <c r="B69" s="82">
        <v>309000</v>
      </c>
    </row>
    <row r="70" spans="1:2" ht="15.75" x14ac:dyDescent="0.25">
      <c r="A70" s="79">
        <v>2003</v>
      </c>
      <c r="B70" s="82">
        <v>332000</v>
      </c>
    </row>
    <row r="71" spans="1:2" ht="15.75" x14ac:dyDescent="0.25">
      <c r="A71" s="79">
        <v>2004</v>
      </c>
      <c r="B71" s="82">
        <v>358000</v>
      </c>
    </row>
    <row r="72" spans="1:2" ht="15.75" x14ac:dyDescent="0.25">
      <c r="A72" s="79">
        <v>2005</v>
      </c>
      <c r="B72" s="82">
        <v>381500</v>
      </c>
    </row>
    <row r="73" spans="1:2" ht="15.75" x14ac:dyDescent="0.25">
      <c r="A73" s="79">
        <v>2006</v>
      </c>
      <c r="B73" s="82">
        <v>408000</v>
      </c>
    </row>
    <row r="74" spans="1:2" ht="15.75" x14ac:dyDescent="0.25">
      <c r="A74" s="79">
        <v>2007</v>
      </c>
      <c r="B74" s="82">
        <v>433700</v>
      </c>
    </row>
    <row r="75" spans="1:2" ht="15.75" x14ac:dyDescent="0.25">
      <c r="A75" s="79">
        <v>2008</v>
      </c>
      <c r="B75" s="82">
        <v>461500</v>
      </c>
    </row>
    <row r="76" spans="1:2" ht="15.75" x14ac:dyDescent="0.25">
      <c r="A76" s="79">
        <v>2009</v>
      </c>
      <c r="B76" s="82">
        <v>496900</v>
      </c>
    </row>
    <row r="77" spans="1:2" ht="15.75" x14ac:dyDescent="0.25">
      <c r="A77" s="79">
        <v>2010</v>
      </c>
      <c r="B77" s="82">
        <v>515000</v>
      </c>
    </row>
    <row r="78" spans="1:2" ht="15.75" x14ac:dyDescent="0.25">
      <c r="A78" s="79">
        <v>2011</v>
      </c>
      <c r="B78" s="82">
        <v>535600</v>
      </c>
    </row>
    <row r="79" spans="1:2" ht="15.75" x14ac:dyDescent="0.25">
      <c r="A79" s="79">
        <v>2012</v>
      </c>
      <c r="B79" s="82">
        <v>566700</v>
      </c>
    </row>
    <row r="80" spans="1:2" ht="15.75" x14ac:dyDescent="0.25">
      <c r="A80" s="79">
        <v>2013</v>
      </c>
      <c r="B80" s="82">
        <v>589500</v>
      </c>
    </row>
    <row r="81" spans="1:2" ht="15.75" x14ac:dyDescent="0.25">
      <c r="A81" s="79">
        <v>2014</v>
      </c>
      <c r="B81" s="82">
        <v>616000</v>
      </c>
    </row>
    <row r="82" spans="1:2" ht="15.75" x14ac:dyDescent="0.25">
      <c r="A82" s="79">
        <v>2015</v>
      </c>
      <c r="B82" s="82">
        <v>644350</v>
      </c>
    </row>
    <row r="83" spans="1:2" ht="15.75" x14ac:dyDescent="0.25">
      <c r="A83" s="79">
        <v>2016</v>
      </c>
      <c r="B83" s="82">
        <v>689454</v>
      </c>
    </row>
    <row r="84" spans="1:2" ht="15.75" x14ac:dyDescent="0.25">
      <c r="A84" s="79">
        <v>2017</v>
      </c>
      <c r="B84" s="83">
        <v>737717</v>
      </c>
    </row>
    <row r="85" spans="1:2" ht="15.75" x14ac:dyDescent="0.25">
      <c r="A85" s="79">
        <v>2018</v>
      </c>
      <c r="B85" s="83">
        <v>781242</v>
      </c>
    </row>
  </sheetData>
  <mergeCells count="22">
    <mergeCell ref="X18:X24"/>
    <mergeCell ref="X30:X36"/>
    <mergeCell ref="X42:X48"/>
    <mergeCell ref="H42:H48"/>
    <mergeCell ref="L42:L48"/>
    <mergeCell ref="P42:P48"/>
    <mergeCell ref="T42:T48"/>
    <mergeCell ref="H30:H36"/>
    <mergeCell ref="L30:L36"/>
    <mergeCell ref="T18:T24"/>
    <mergeCell ref="T30:T36"/>
    <mergeCell ref="P18:P24"/>
    <mergeCell ref="P30:P36"/>
    <mergeCell ref="A2:B3"/>
    <mergeCell ref="A6:B6"/>
    <mergeCell ref="A13:B13"/>
    <mergeCell ref="L18:L24"/>
    <mergeCell ref="H18:H24"/>
    <mergeCell ref="A8:B9"/>
    <mergeCell ref="D8:D9"/>
    <mergeCell ref="A10:B11"/>
    <mergeCell ref="D10:D11"/>
  </mergeCells>
  <conditionalFormatting sqref="H6:H7 H10:H11">
    <cfRule type="cellIs" dxfId="82" priority="278" operator="equal">
      <formula>"NO CUMPLE"</formula>
    </cfRule>
  </conditionalFormatting>
  <conditionalFormatting sqref="L6:L7">
    <cfRule type="cellIs" dxfId="81" priority="273" operator="equal">
      <formula>"NO CUMPLE"</formula>
    </cfRule>
  </conditionalFormatting>
  <conditionalFormatting sqref="H8:H9">
    <cfRule type="cellIs" dxfId="80" priority="261" operator="equal">
      <formula>"NO CUMPLE"</formula>
    </cfRule>
  </conditionalFormatting>
  <conditionalFormatting sqref="L10:L11">
    <cfRule type="cellIs" dxfId="79" priority="260" operator="equal">
      <formula>"NO CUMPLE"</formula>
    </cfRule>
  </conditionalFormatting>
  <conditionalFormatting sqref="L8:L9">
    <cfRule type="cellIs" dxfId="78" priority="259" operator="equal">
      <formula>"NO CUMPLE"</formula>
    </cfRule>
  </conditionalFormatting>
  <conditionalFormatting sqref="G13">
    <cfRule type="cellIs" dxfId="77" priority="249" operator="equal">
      <formula>"NO CUMPLE"</formula>
    </cfRule>
    <cfRule type="cellIs" dxfId="76" priority="250" operator="equal">
      <formula>"CUMPLE"</formula>
    </cfRule>
  </conditionalFormatting>
  <conditionalFormatting sqref="K13">
    <cfRule type="cellIs" dxfId="75" priority="238" operator="equal">
      <formula>"NO CUMPLE"</formula>
    </cfRule>
    <cfRule type="cellIs" dxfId="74" priority="239" operator="equal">
      <formula>"CUMPLE"</formula>
    </cfRule>
  </conditionalFormatting>
  <conditionalFormatting sqref="P6:P7">
    <cfRule type="cellIs" dxfId="73" priority="30" operator="equal">
      <formula>"NO CUMPLE"</formula>
    </cfRule>
  </conditionalFormatting>
  <conditionalFormatting sqref="P10:P11">
    <cfRule type="cellIs" dxfId="72" priority="29" operator="equal">
      <formula>"NO CUMPLE"</formula>
    </cfRule>
  </conditionalFormatting>
  <conditionalFormatting sqref="P8:P9">
    <cfRule type="cellIs" dxfId="71" priority="28" operator="equal">
      <formula>"NO CUMPLE"</formula>
    </cfRule>
  </conditionalFormatting>
  <conditionalFormatting sqref="O13">
    <cfRule type="cellIs" dxfId="70" priority="26" operator="equal">
      <formula>"NO CUMPLE"</formula>
    </cfRule>
    <cfRule type="cellIs" dxfId="69" priority="27" operator="equal">
      <formula>"CUMPLE"</formula>
    </cfRule>
  </conditionalFormatting>
  <conditionalFormatting sqref="T6:T7">
    <cfRule type="cellIs" dxfId="68" priority="15" operator="equal">
      <formula>"NO CUMPLE"</formula>
    </cfRule>
  </conditionalFormatting>
  <conditionalFormatting sqref="T10:T11">
    <cfRule type="cellIs" dxfId="67" priority="14" operator="equal">
      <formula>"NO CUMPLE"</formula>
    </cfRule>
  </conditionalFormatting>
  <conditionalFormatting sqref="T8:T9">
    <cfRule type="cellIs" dxfId="66" priority="13" operator="equal">
      <formula>"NO CUMPLE"</formula>
    </cfRule>
  </conditionalFormatting>
  <conditionalFormatting sqref="S13">
    <cfRule type="cellIs" dxfId="65" priority="11" operator="equal">
      <formula>"NO CUMPLE"</formula>
    </cfRule>
    <cfRule type="cellIs" dxfId="64" priority="12" operator="equal">
      <formula>"CUMPLE"</formula>
    </cfRule>
  </conditionalFormatting>
  <conditionalFormatting sqref="X6:X7">
    <cfRule type="cellIs" dxfId="63" priority="5" operator="equal">
      <formula>"NO CUMPLE"</formula>
    </cfRule>
  </conditionalFormatting>
  <conditionalFormatting sqref="X10:X11">
    <cfRule type="cellIs" dxfId="62" priority="4" operator="equal">
      <formula>"NO CUMPLE"</formula>
    </cfRule>
  </conditionalFormatting>
  <conditionalFormatting sqref="X8:X9">
    <cfRule type="cellIs" dxfId="61" priority="3" operator="equal">
      <formula>"NO CUMPLE"</formula>
    </cfRule>
  </conditionalFormatting>
  <conditionalFormatting sqref="W13">
    <cfRule type="cellIs" dxfId="60" priority="1" operator="equal">
      <formula>"NO CUMPLE"</formula>
    </cfRule>
    <cfRule type="cellIs" dxfId="59" priority="2" operator="equal">
      <formula>"CUMPLE"</formula>
    </cfRule>
  </conditionalFormatting>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view="pageBreakPreview" topLeftCell="C15" zoomScale="80" zoomScaleNormal="80" zoomScaleSheetLayoutView="80" workbookViewId="0">
      <selection activeCell="L15" sqref="L15"/>
    </sheetView>
  </sheetViews>
  <sheetFormatPr baseColWidth="10" defaultColWidth="11.42578125" defaultRowHeight="12.75" x14ac:dyDescent="0.2"/>
  <cols>
    <col min="1" max="1" width="11.42578125" style="152"/>
    <col min="2" max="3" width="38.7109375" style="152" customWidth="1"/>
    <col min="4" max="4" width="13.7109375" style="152" customWidth="1"/>
    <col min="5" max="5" width="10.7109375" style="152" customWidth="1"/>
    <col min="6" max="6" width="24.140625" style="152" customWidth="1"/>
    <col min="7" max="7" width="10.7109375" style="152" customWidth="1"/>
    <col min="8" max="8" width="24.140625" style="152" customWidth="1"/>
    <col min="9" max="9" width="10.7109375" style="152" customWidth="1"/>
    <col min="10" max="10" width="24.140625" style="152" customWidth="1"/>
    <col min="11" max="11" width="10.7109375" style="152" customWidth="1"/>
    <col min="12" max="12" width="24.140625" style="152" customWidth="1"/>
    <col min="13" max="13" width="10.7109375" style="152" customWidth="1"/>
    <col min="14" max="14" width="24.140625" style="152" customWidth="1"/>
    <col min="15" max="16" width="10.7109375" style="152" customWidth="1"/>
    <col min="17" max="16384" width="11.42578125" style="152"/>
  </cols>
  <sheetData>
    <row r="1" spans="1:16" ht="19.5" customHeight="1" x14ac:dyDescent="0.2">
      <c r="A1" s="150" t="s">
        <v>124</v>
      </c>
      <c r="B1" s="151"/>
      <c r="C1" s="151"/>
      <c r="E1" s="151"/>
      <c r="F1" s="153"/>
      <c r="G1" s="153"/>
      <c r="H1" s="153"/>
      <c r="I1" s="153"/>
      <c r="J1" s="153"/>
      <c r="K1" s="153"/>
      <c r="L1" s="153"/>
      <c r="M1" s="153"/>
      <c r="N1" s="153"/>
      <c r="O1" s="153"/>
      <c r="P1" s="153"/>
    </row>
    <row r="2" spans="1:16" ht="19.5" customHeight="1" x14ac:dyDescent="0.2">
      <c r="A2" s="150" t="s">
        <v>142</v>
      </c>
      <c r="B2" s="151"/>
      <c r="C2" s="151"/>
      <c r="E2" s="151"/>
      <c r="F2" s="153"/>
      <c r="G2" s="153"/>
      <c r="H2" s="153"/>
      <c r="I2" s="153"/>
      <c r="J2" s="153"/>
      <c r="K2" s="153"/>
      <c r="L2" s="153"/>
      <c r="M2" s="153"/>
      <c r="N2" s="153"/>
      <c r="O2" s="153"/>
      <c r="P2" s="153"/>
    </row>
    <row r="3" spans="1:16" x14ac:dyDescent="0.2">
      <c r="A3" s="154"/>
      <c r="F3" s="154"/>
      <c r="G3" s="154"/>
      <c r="H3" s="154"/>
      <c r="I3" s="154"/>
      <c r="J3" s="154"/>
      <c r="K3" s="154"/>
      <c r="L3" s="154"/>
      <c r="M3" s="154"/>
      <c r="N3" s="154"/>
      <c r="O3" s="154"/>
      <c r="P3" s="154"/>
    </row>
    <row r="4" spans="1:16" ht="15.75" customHeight="1" x14ac:dyDescent="0.2">
      <c r="A4" s="87" t="s">
        <v>159</v>
      </c>
      <c r="B4" s="155"/>
      <c r="C4" s="155"/>
      <c r="E4" s="155"/>
      <c r="F4" s="87"/>
      <c r="G4" s="87"/>
      <c r="H4" s="87"/>
      <c r="I4" s="87"/>
      <c r="J4" s="87"/>
      <c r="K4" s="87"/>
      <c r="L4" s="87"/>
      <c r="M4" s="87"/>
      <c r="N4" s="87"/>
      <c r="O4" s="87"/>
      <c r="P4" s="87"/>
    </row>
    <row r="5" spans="1:16" ht="18.75" customHeight="1" x14ac:dyDescent="0.2">
      <c r="A5" s="156" t="s">
        <v>143</v>
      </c>
      <c r="B5" s="157"/>
      <c r="C5" s="157"/>
      <c r="E5" s="157"/>
      <c r="F5" s="156"/>
      <c r="G5" s="156"/>
      <c r="H5" s="156"/>
      <c r="I5" s="156"/>
      <c r="J5" s="156"/>
      <c r="K5" s="156"/>
      <c r="L5" s="156"/>
      <c r="M5" s="156"/>
      <c r="N5" s="156"/>
      <c r="O5" s="156"/>
      <c r="P5" s="156"/>
    </row>
    <row r="6" spans="1:16" x14ac:dyDescent="0.2">
      <c r="A6" s="154"/>
      <c r="F6" s="154"/>
      <c r="G6" s="154"/>
      <c r="H6" s="154"/>
      <c r="I6" s="154"/>
      <c r="J6" s="154"/>
      <c r="K6" s="154"/>
      <c r="L6" s="154"/>
      <c r="M6" s="154"/>
      <c r="N6" s="154"/>
      <c r="O6" s="154"/>
      <c r="P6" s="154"/>
    </row>
    <row r="7" spans="1:16" ht="56.25" customHeight="1" x14ac:dyDescent="0.2">
      <c r="A7" s="268" t="s">
        <v>160</v>
      </c>
      <c r="B7" s="268"/>
      <c r="C7" s="268"/>
      <c r="D7" s="268"/>
      <c r="E7" s="268"/>
      <c r="F7" s="158"/>
      <c r="G7" s="158"/>
      <c r="H7" s="174"/>
      <c r="I7" s="174"/>
      <c r="J7" s="177"/>
      <c r="K7" s="177"/>
      <c r="L7" s="177"/>
      <c r="M7" s="177"/>
      <c r="N7" s="183"/>
      <c r="O7" s="183"/>
      <c r="P7" s="158"/>
    </row>
    <row r="8" spans="1:16" s="162" customFormat="1" x14ac:dyDescent="0.2">
      <c r="A8" s="159"/>
      <c r="B8" s="160"/>
      <c r="C8" s="160"/>
      <c r="D8" s="160"/>
      <c r="E8" s="160"/>
      <c r="F8" s="160"/>
      <c r="G8" s="160"/>
      <c r="H8" s="160"/>
      <c r="I8" s="160"/>
      <c r="J8" s="160"/>
      <c r="K8" s="160"/>
      <c r="L8" s="160"/>
      <c r="M8" s="160"/>
      <c r="N8" s="160"/>
      <c r="O8" s="160"/>
      <c r="P8" s="161"/>
    </row>
    <row r="9" spans="1:16" ht="15" customHeight="1" x14ac:dyDescent="0.2">
      <c r="A9" s="264" t="s">
        <v>144</v>
      </c>
      <c r="B9" s="266" t="s">
        <v>106</v>
      </c>
      <c r="C9" s="242"/>
      <c r="D9" s="265" t="s">
        <v>172</v>
      </c>
      <c r="E9" s="265"/>
      <c r="F9" s="247">
        <v>1</v>
      </c>
      <c r="G9" s="247"/>
      <c r="H9" s="247">
        <v>2</v>
      </c>
      <c r="I9" s="247"/>
      <c r="J9" s="247">
        <v>3</v>
      </c>
      <c r="K9" s="247"/>
      <c r="L9" s="247">
        <v>4</v>
      </c>
      <c r="M9" s="247"/>
      <c r="N9" s="247">
        <v>5</v>
      </c>
      <c r="O9" s="247"/>
      <c r="P9" s="164"/>
    </row>
    <row r="10" spans="1:16" ht="62.25" customHeight="1" x14ac:dyDescent="0.2">
      <c r="A10" s="264"/>
      <c r="B10" s="267"/>
      <c r="C10" s="243"/>
      <c r="D10" s="265"/>
      <c r="E10" s="265"/>
      <c r="F10" s="248" t="str">
        <f>+'VERIFICACION TECNICA'!C10</f>
        <v>MARIA EUGENIA TRUJILLO SOLARTE</v>
      </c>
      <c r="G10" s="248"/>
      <c r="H10" s="248" t="str">
        <f>+'VERIFICACION TECNICA'!E10</f>
        <v>CONSORCIO UNIVERSITARIO</v>
      </c>
      <c r="I10" s="248"/>
      <c r="J10" s="248" t="str">
        <f>+'VERIFICACION TECNICA'!G10</f>
        <v>CONSORCIO INTERVMANT</v>
      </c>
      <c r="K10" s="248"/>
      <c r="L10" s="248" t="str">
        <f>+'VERIFICACION TECNICA'!I10</f>
        <v>GUSTAVO ACOSTA</v>
      </c>
      <c r="M10" s="248"/>
      <c r="N10" s="248" t="str">
        <f>+'VERIFICACION TECNICA'!K10</f>
        <v>CONSORCIO PROYECTAR</v>
      </c>
      <c r="O10" s="248"/>
      <c r="P10" s="165"/>
    </row>
    <row r="11" spans="1:16" ht="25.5" x14ac:dyDescent="0.2">
      <c r="A11" s="264"/>
      <c r="B11" s="186" t="s">
        <v>164</v>
      </c>
      <c r="C11" s="186" t="s">
        <v>94</v>
      </c>
      <c r="D11" s="113" t="s">
        <v>145</v>
      </c>
      <c r="E11" s="113" t="s">
        <v>97</v>
      </c>
      <c r="F11" s="113" t="s">
        <v>145</v>
      </c>
      <c r="G11" s="113" t="s">
        <v>97</v>
      </c>
      <c r="H11" s="113" t="s">
        <v>145</v>
      </c>
      <c r="I11" s="113" t="s">
        <v>97</v>
      </c>
      <c r="J11" s="113" t="s">
        <v>145</v>
      </c>
      <c r="K11" s="113" t="s">
        <v>97</v>
      </c>
      <c r="L11" s="113" t="s">
        <v>145</v>
      </c>
      <c r="M11" s="113" t="s">
        <v>97</v>
      </c>
      <c r="N11" s="113" t="s">
        <v>145</v>
      </c>
      <c r="O11" s="113" t="s">
        <v>97</v>
      </c>
      <c r="P11" s="166"/>
    </row>
    <row r="12" spans="1:16" x14ac:dyDescent="0.2">
      <c r="A12" s="167"/>
      <c r="B12" s="168"/>
      <c r="C12" s="168"/>
      <c r="D12" s="168"/>
      <c r="E12" s="168"/>
      <c r="F12" s="168"/>
      <c r="G12" s="168"/>
      <c r="H12" s="168"/>
      <c r="I12" s="168"/>
      <c r="J12" s="168"/>
      <c r="K12" s="168"/>
      <c r="L12" s="168"/>
      <c r="M12" s="168"/>
      <c r="N12" s="168"/>
      <c r="O12" s="168"/>
      <c r="P12" s="161"/>
    </row>
    <row r="13" spans="1:16" ht="22.5" customHeight="1" x14ac:dyDescent="0.2">
      <c r="A13" s="181" t="s">
        <v>165</v>
      </c>
      <c r="B13" s="179" t="s">
        <v>166</v>
      </c>
      <c r="C13" s="185"/>
      <c r="D13" s="178"/>
      <c r="E13" s="178"/>
      <c r="F13" s="178"/>
      <c r="G13" s="178"/>
      <c r="H13" s="178"/>
      <c r="I13" s="178"/>
      <c r="J13" s="178"/>
      <c r="K13" s="178"/>
      <c r="L13" s="178"/>
      <c r="M13" s="178"/>
      <c r="N13" s="178"/>
      <c r="O13" s="178"/>
      <c r="P13" s="166"/>
    </row>
    <row r="14" spans="1:16" ht="209.25" customHeight="1" x14ac:dyDescent="0.2">
      <c r="A14" s="260" t="s">
        <v>168</v>
      </c>
      <c r="B14" s="113" t="s">
        <v>169</v>
      </c>
      <c r="C14" s="184" t="s">
        <v>167</v>
      </c>
      <c r="D14" s="191" t="s">
        <v>107</v>
      </c>
      <c r="E14" s="113">
        <v>70</v>
      </c>
      <c r="F14" s="184"/>
      <c r="G14" s="113"/>
      <c r="H14" s="113" t="s">
        <v>257</v>
      </c>
      <c r="I14" s="113"/>
      <c r="J14" s="113"/>
      <c r="K14" s="113"/>
      <c r="L14" s="113"/>
      <c r="M14" s="113"/>
      <c r="N14" s="113"/>
      <c r="O14" s="113"/>
      <c r="P14" s="166"/>
    </row>
    <row r="15" spans="1:16" ht="216" customHeight="1" x14ac:dyDescent="0.2">
      <c r="A15" s="261"/>
      <c r="B15" s="113" t="s">
        <v>170</v>
      </c>
      <c r="C15" s="184" t="s">
        <v>171</v>
      </c>
      <c r="D15" s="191" t="s">
        <v>107</v>
      </c>
      <c r="E15" s="169">
        <v>80</v>
      </c>
      <c r="F15" s="184" t="s">
        <v>266</v>
      </c>
      <c r="G15" s="169"/>
      <c r="H15" s="113"/>
      <c r="I15" s="169"/>
      <c r="J15" s="113" t="s">
        <v>190</v>
      </c>
      <c r="K15" s="169">
        <v>80</v>
      </c>
      <c r="L15" s="113" t="s">
        <v>268</v>
      </c>
      <c r="M15" s="169">
        <v>80</v>
      </c>
      <c r="N15" s="113" t="s">
        <v>208</v>
      </c>
      <c r="O15" s="169"/>
      <c r="P15" s="166"/>
    </row>
    <row r="16" spans="1:16" x14ac:dyDescent="0.2">
      <c r="A16" s="260" t="s">
        <v>173</v>
      </c>
      <c r="B16" s="113" t="s">
        <v>175</v>
      </c>
      <c r="C16" s="184" t="s">
        <v>167</v>
      </c>
      <c r="D16" s="191" t="s">
        <v>107</v>
      </c>
      <c r="E16" s="169">
        <v>60</v>
      </c>
      <c r="F16" s="184"/>
      <c r="G16" s="169"/>
      <c r="H16" s="113"/>
      <c r="I16" s="169"/>
      <c r="J16" s="113"/>
      <c r="K16" s="169"/>
      <c r="L16" s="113"/>
      <c r="M16" s="169"/>
      <c r="N16" s="113"/>
      <c r="O16" s="169"/>
      <c r="P16" s="166"/>
    </row>
    <row r="17" spans="1:16" ht="298.5" customHeight="1" x14ac:dyDescent="0.2">
      <c r="A17" s="261"/>
      <c r="B17" s="113" t="s">
        <v>176</v>
      </c>
      <c r="C17" s="184" t="s">
        <v>171</v>
      </c>
      <c r="D17" s="191" t="s">
        <v>107</v>
      </c>
      <c r="E17" s="169">
        <v>70</v>
      </c>
      <c r="F17" s="184" t="s">
        <v>267</v>
      </c>
      <c r="G17" s="169">
        <v>70</v>
      </c>
      <c r="H17" s="113" t="s">
        <v>187</v>
      </c>
      <c r="I17" s="169"/>
      <c r="J17" s="113" t="s">
        <v>259</v>
      </c>
      <c r="K17" s="169"/>
      <c r="L17" s="113" t="s">
        <v>196</v>
      </c>
      <c r="M17" s="169">
        <v>70</v>
      </c>
      <c r="N17" s="113" t="s">
        <v>210</v>
      </c>
      <c r="O17" s="169"/>
      <c r="P17" s="166"/>
    </row>
    <row r="18" spans="1:16" ht="129" customHeight="1" x14ac:dyDescent="0.2">
      <c r="A18" s="260" t="s">
        <v>174</v>
      </c>
      <c r="B18" s="113" t="s">
        <v>177</v>
      </c>
      <c r="C18" s="184"/>
      <c r="D18" s="191" t="s">
        <v>107</v>
      </c>
      <c r="E18" s="169">
        <v>40</v>
      </c>
      <c r="F18" s="113" t="s">
        <v>180</v>
      </c>
      <c r="G18" s="169">
        <v>40</v>
      </c>
      <c r="H18" s="113" t="s">
        <v>258</v>
      </c>
      <c r="I18" s="169"/>
      <c r="J18" s="113"/>
      <c r="K18" s="169"/>
      <c r="L18" s="113"/>
      <c r="M18" s="169"/>
      <c r="N18" s="113"/>
      <c r="O18" s="169"/>
      <c r="P18" s="166"/>
    </row>
    <row r="19" spans="1:16" ht="63.75" x14ac:dyDescent="0.2">
      <c r="A19" s="261"/>
      <c r="B19" s="113" t="s">
        <v>178</v>
      </c>
      <c r="C19" s="184"/>
      <c r="D19" s="191" t="s">
        <v>107</v>
      </c>
      <c r="E19" s="169">
        <v>50</v>
      </c>
      <c r="F19" s="184"/>
      <c r="G19" s="169"/>
      <c r="H19" s="184"/>
      <c r="I19" s="169"/>
      <c r="J19" s="113" t="s">
        <v>201</v>
      </c>
      <c r="K19" s="169">
        <v>50</v>
      </c>
      <c r="L19" s="113" t="s">
        <v>198</v>
      </c>
      <c r="M19" s="169">
        <v>50</v>
      </c>
      <c r="N19" s="113" t="s">
        <v>212</v>
      </c>
      <c r="O19" s="169">
        <v>50</v>
      </c>
      <c r="P19" s="166"/>
    </row>
    <row r="20" spans="1:16" ht="18" customHeight="1" x14ac:dyDescent="0.2">
      <c r="A20" s="163"/>
      <c r="B20" s="262" t="s">
        <v>133</v>
      </c>
      <c r="C20" s="263"/>
      <c r="D20" s="112" t="s">
        <v>146</v>
      </c>
      <c r="E20" s="112">
        <f>+E15+E17+E19</f>
        <v>200</v>
      </c>
      <c r="F20" s="112"/>
      <c r="G20" s="175">
        <f>SUM(G14:G19)</f>
        <v>110</v>
      </c>
      <c r="H20" s="175"/>
      <c r="I20" s="181">
        <f>SUM(I14:I19)</f>
        <v>0</v>
      </c>
      <c r="J20" s="176"/>
      <c r="K20" s="181">
        <f>SUM(K14:K19)</f>
        <v>130</v>
      </c>
      <c r="L20" s="176"/>
      <c r="M20" s="181">
        <f>SUM(M14:M19)</f>
        <v>200</v>
      </c>
      <c r="N20" s="181"/>
      <c r="O20" s="181">
        <f>SUM(O14:O19)</f>
        <v>50</v>
      </c>
      <c r="P20" s="170"/>
    </row>
    <row r="22" spans="1:16" ht="15.75" x14ac:dyDescent="0.2">
      <c r="B22" s="87" t="s">
        <v>113</v>
      </c>
      <c r="C22" s="87"/>
    </row>
    <row r="23" spans="1:16" x14ac:dyDescent="0.2">
      <c r="G23" s="95"/>
      <c r="I23" s="95"/>
      <c r="K23" s="95"/>
      <c r="M23" s="95"/>
      <c r="O23" s="95"/>
    </row>
    <row r="24" spans="1:16" ht="15.75" x14ac:dyDescent="0.2">
      <c r="A24" s="171"/>
      <c r="B24" s="172"/>
      <c r="C24" s="172"/>
      <c r="D24" s="171"/>
      <c r="E24" s="171"/>
      <c r="F24" s="94"/>
      <c r="G24" s="95"/>
      <c r="H24" s="94"/>
      <c r="I24" s="95"/>
      <c r="J24" s="94"/>
      <c r="K24" s="95"/>
      <c r="L24" s="94"/>
      <c r="M24" s="95"/>
      <c r="N24" s="94"/>
      <c r="O24" s="95"/>
      <c r="P24" s="171"/>
    </row>
    <row r="25" spans="1:16" ht="15.75" x14ac:dyDescent="0.2">
      <c r="A25" s="136"/>
      <c r="B25" s="172"/>
      <c r="C25" s="172"/>
      <c r="D25" s="145"/>
      <c r="E25" s="145"/>
      <c r="F25" s="94"/>
      <c r="G25" s="95"/>
      <c r="H25" s="94"/>
      <c r="I25" s="95"/>
      <c r="J25" s="94"/>
      <c r="K25" s="95"/>
      <c r="L25" s="94"/>
      <c r="M25" s="95"/>
      <c r="N25" s="94"/>
      <c r="O25" s="95"/>
      <c r="P25" s="145"/>
    </row>
    <row r="26" spans="1:16" ht="15.75" x14ac:dyDescent="0.25">
      <c r="A26" s="173"/>
      <c r="B26" s="97" t="s">
        <v>114</v>
      </c>
      <c r="C26" s="97"/>
      <c r="D26" s="98"/>
      <c r="E26" s="98"/>
      <c r="F26" s="94"/>
      <c r="G26" s="95"/>
      <c r="H26" s="94"/>
      <c r="I26" s="95"/>
      <c r="J26" s="94"/>
      <c r="K26" s="95"/>
      <c r="L26" s="94"/>
      <c r="M26" s="95"/>
      <c r="N26" s="94"/>
      <c r="O26" s="95"/>
      <c r="P26" s="98"/>
    </row>
    <row r="27" spans="1:16" ht="15.75" x14ac:dyDescent="0.25">
      <c r="A27" s="173"/>
      <c r="B27" s="98" t="s">
        <v>118</v>
      </c>
      <c r="C27" s="98"/>
      <c r="D27" s="98"/>
      <c r="E27" s="98"/>
      <c r="F27" s="94"/>
      <c r="G27" s="95"/>
      <c r="H27" s="94"/>
      <c r="I27" s="95"/>
      <c r="J27" s="94"/>
      <c r="K27" s="95"/>
      <c r="L27" s="94"/>
      <c r="M27" s="95"/>
      <c r="N27" s="94"/>
      <c r="O27" s="95"/>
      <c r="P27" s="98"/>
    </row>
    <row r="28" spans="1:16" ht="15.75" x14ac:dyDescent="0.25">
      <c r="A28" s="173"/>
      <c r="B28" s="98"/>
      <c r="C28" s="98"/>
      <c r="D28" s="98"/>
      <c r="E28" s="98"/>
      <c r="F28" s="97"/>
      <c r="G28" s="95"/>
      <c r="H28" s="97"/>
      <c r="I28" s="95"/>
      <c r="J28" s="97"/>
      <c r="K28" s="95"/>
      <c r="L28" s="97"/>
      <c r="M28" s="95"/>
      <c r="N28" s="97"/>
      <c r="O28" s="95"/>
      <c r="P28" s="98"/>
    </row>
    <row r="29" spans="1:16" ht="15.75" x14ac:dyDescent="0.25">
      <c r="A29" s="97"/>
      <c r="B29" s="98"/>
      <c r="C29" s="98"/>
      <c r="D29" s="98"/>
      <c r="E29" s="98"/>
      <c r="F29" s="98"/>
      <c r="G29" s="95"/>
      <c r="H29" s="98"/>
      <c r="I29" s="95"/>
      <c r="J29" s="98"/>
      <c r="K29" s="95"/>
      <c r="L29" s="98"/>
      <c r="M29" s="95"/>
      <c r="N29" s="98"/>
      <c r="O29" s="95"/>
      <c r="P29" s="98"/>
    </row>
    <row r="30" spans="1:16" ht="15.75" x14ac:dyDescent="0.25">
      <c r="B30" s="90"/>
      <c r="C30" s="90"/>
      <c r="D30" s="90"/>
      <c r="E30" s="90"/>
      <c r="F30" s="98"/>
      <c r="G30" s="99"/>
      <c r="H30" s="98"/>
      <c r="I30" s="99"/>
      <c r="J30" s="98"/>
      <c r="K30" s="99"/>
      <c r="L30" s="98"/>
      <c r="M30" s="99"/>
      <c r="N30" s="98"/>
      <c r="O30" s="99"/>
      <c r="P30" s="90"/>
    </row>
    <row r="31" spans="1:16" ht="15.75" x14ac:dyDescent="0.2">
      <c r="B31" s="97" t="s">
        <v>115</v>
      </c>
      <c r="C31" s="97"/>
      <c r="D31" s="95"/>
      <c r="E31" s="95"/>
      <c r="G31" s="97"/>
      <c r="I31" s="97"/>
      <c r="K31" s="97"/>
      <c r="M31" s="97"/>
      <c r="O31" s="97"/>
      <c r="P31" s="95"/>
    </row>
    <row r="32" spans="1:16" ht="15.75" x14ac:dyDescent="0.25">
      <c r="B32" s="98" t="s">
        <v>116</v>
      </c>
      <c r="C32" s="98"/>
      <c r="G32" s="99"/>
      <c r="I32" s="99"/>
      <c r="K32" s="99"/>
      <c r="M32" s="99"/>
      <c r="O32" s="99"/>
    </row>
    <row r="33" spans="2:15" ht="15.75" x14ac:dyDescent="0.25">
      <c r="B33" s="98" t="s">
        <v>117</v>
      </c>
      <c r="C33" s="98"/>
      <c r="G33" s="99"/>
      <c r="I33" s="99"/>
      <c r="K33" s="99"/>
      <c r="M33" s="99"/>
      <c r="O33" s="99"/>
    </row>
  </sheetData>
  <mergeCells count="18">
    <mergeCell ref="N10:O10"/>
    <mergeCell ref="A7:E7"/>
    <mergeCell ref="F9:G9"/>
    <mergeCell ref="H9:I9"/>
    <mergeCell ref="J9:K9"/>
    <mergeCell ref="N9:O9"/>
    <mergeCell ref="A16:A17"/>
    <mergeCell ref="A18:A19"/>
    <mergeCell ref="B20:C20"/>
    <mergeCell ref="J10:K10"/>
    <mergeCell ref="L9:M9"/>
    <mergeCell ref="L10:M10"/>
    <mergeCell ref="F10:G10"/>
    <mergeCell ref="H10:I10"/>
    <mergeCell ref="A9:A11"/>
    <mergeCell ref="D9:E10"/>
    <mergeCell ref="B9:C10"/>
    <mergeCell ref="A14:A15"/>
  </mergeCells>
  <conditionalFormatting sqref="E14:E19 G14:G19 P14:P19">
    <cfRule type="cellIs" dxfId="58" priority="66" operator="equal">
      <formula>"NO"</formula>
    </cfRule>
  </conditionalFormatting>
  <conditionalFormatting sqref="D14:D19">
    <cfRule type="cellIs" dxfId="57" priority="63" operator="equal">
      <formula>"NO"</formula>
    </cfRule>
  </conditionalFormatting>
  <conditionalFormatting sqref="F14 F19 F16">
    <cfRule type="cellIs" dxfId="56" priority="52" operator="equal">
      <formula>"NO"</formula>
    </cfRule>
  </conditionalFormatting>
  <conditionalFormatting sqref="I14:I19">
    <cfRule type="cellIs" dxfId="55" priority="40" operator="equal">
      <formula>"NO"</formula>
    </cfRule>
  </conditionalFormatting>
  <conditionalFormatting sqref="H19">
    <cfRule type="cellIs" dxfId="54" priority="38" operator="equal">
      <formula>"NO"</formula>
    </cfRule>
  </conditionalFormatting>
  <conditionalFormatting sqref="K14:K19">
    <cfRule type="cellIs" dxfId="53" priority="36" operator="equal">
      <formula>"NO"</formula>
    </cfRule>
  </conditionalFormatting>
  <conditionalFormatting sqref="M14:M19">
    <cfRule type="cellIs" dxfId="52" priority="33" operator="equal">
      <formula>"NO"</formula>
    </cfRule>
  </conditionalFormatting>
  <conditionalFormatting sqref="H14">
    <cfRule type="cellIs" dxfId="51" priority="26" operator="equal">
      <formula>"NO"</formula>
    </cfRule>
  </conditionalFormatting>
  <conditionalFormatting sqref="F18">
    <cfRule type="cellIs" dxfId="50" priority="29" operator="equal">
      <formula>"NO"</formula>
    </cfRule>
  </conditionalFormatting>
  <conditionalFormatting sqref="H15">
    <cfRule type="cellIs" dxfId="49" priority="27" operator="equal">
      <formula>"NO"</formula>
    </cfRule>
  </conditionalFormatting>
  <conditionalFormatting sqref="H16">
    <cfRule type="cellIs" dxfId="48" priority="25" operator="equal">
      <formula>"NO"</formula>
    </cfRule>
  </conditionalFormatting>
  <conditionalFormatting sqref="H18">
    <cfRule type="cellIs" dxfId="47" priority="24" operator="equal">
      <formula>"NO"</formula>
    </cfRule>
  </conditionalFormatting>
  <conditionalFormatting sqref="J14">
    <cfRule type="cellIs" dxfId="46" priority="23" operator="equal">
      <formula>"NO"</formula>
    </cfRule>
  </conditionalFormatting>
  <conditionalFormatting sqref="L14">
    <cfRule type="cellIs" dxfId="45" priority="22" operator="equal">
      <formula>"NO"</formula>
    </cfRule>
  </conditionalFormatting>
  <conditionalFormatting sqref="J15">
    <cfRule type="cellIs" dxfId="44" priority="21" operator="equal">
      <formula>"NO"</formula>
    </cfRule>
  </conditionalFormatting>
  <conditionalFormatting sqref="L16">
    <cfRule type="cellIs" dxfId="43" priority="20" operator="equal">
      <formula>"NO"</formula>
    </cfRule>
  </conditionalFormatting>
  <conditionalFormatting sqref="L18">
    <cfRule type="cellIs" dxfId="42" priority="19" operator="equal">
      <formula>"NO"</formula>
    </cfRule>
  </conditionalFormatting>
  <conditionalFormatting sqref="J16">
    <cfRule type="cellIs" dxfId="41" priority="18" operator="equal">
      <formula>"NO"</formula>
    </cfRule>
  </conditionalFormatting>
  <conditionalFormatting sqref="J18">
    <cfRule type="cellIs" dxfId="40" priority="17" operator="equal">
      <formula>"NO"</formula>
    </cfRule>
  </conditionalFormatting>
  <conditionalFormatting sqref="O14:O19">
    <cfRule type="cellIs" dxfId="39" priority="16" operator="equal">
      <formula>"NO"</formula>
    </cfRule>
  </conditionalFormatting>
  <conditionalFormatting sqref="N14">
    <cfRule type="cellIs" dxfId="38" priority="14" operator="equal">
      <formula>"NO"</formula>
    </cfRule>
  </conditionalFormatting>
  <conditionalFormatting sqref="N16">
    <cfRule type="cellIs" dxfId="37" priority="13" operator="equal">
      <formula>"NO"</formula>
    </cfRule>
  </conditionalFormatting>
  <conditionalFormatting sqref="N18">
    <cfRule type="cellIs" dxfId="36" priority="12" operator="equal">
      <formula>"NO"</formula>
    </cfRule>
  </conditionalFormatting>
  <conditionalFormatting sqref="F15">
    <cfRule type="cellIs" dxfId="35" priority="11" operator="equal">
      <formula>"NO"</formula>
    </cfRule>
  </conditionalFormatting>
  <conditionalFormatting sqref="F17">
    <cfRule type="cellIs" dxfId="34" priority="10" operator="equal">
      <formula>"NO"</formula>
    </cfRule>
  </conditionalFormatting>
  <conditionalFormatting sqref="H17">
    <cfRule type="cellIs" dxfId="33" priority="9" operator="equal">
      <formula>"NO"</formula>
    </cfRule>
  </conditionalFormatting>
  <conditionalFormatting sqref="J17">
    <cfRule type="cellIs" dxfId="32" priority="8" operator="equal">
      <formula>"NO"</formula>
    </cfRule>
  </conditionalFormatting>
  <conditionalFormatting sqref="J19">
    <cfRule type="cellIs" dxfId="31" priority="7" operator="equal">
      <formula>"NO"</formula>
    </cfRule>
  </conditionalFormatting>
  <conditionalFormatting sqref="L15">
    <cfRule type="cellIs" dxfId="30" priority="6" operator="equal">
      <formula>"NO"</formula>
    </cfRule>
  </conditionalFormatting>
  <conditionalFormatting sqref="L17">
    <cfRule type="cellIs" dxfId="29" priority="5" operator="equal">
      <formula>"NO"</formula>
    </cfRule>
  </conditionalFormatting>
  <conditionalFormatting sqref="L19">
    <cfRule type="cellIs" dxfId="28" priority="4" operator="equal">
      <formula>"NO"</formula>
    </cfRule>
  </conditionalFormatting>
  <conditionalFormatting sqref="N15">
    <cfRule type="cellIs" dxfId="27" priority="3" operator="equal">
      <formula>"NO"</formula>
    </cfRule>
  </conditionalFormatting>
  <conditionalFormatting sqref="N17">
    <cfRule type="cellIs" dxfId="26" priority="2" operator="equal">
      <formula>"NO"</formula>
    </cfRule>
  </conditionalFormatting>
  <conditionalFormatting sqref="N19">
    <cfRule type="cellIs" dxfId="25" priority="1" operator="equal">
      <formula>"NO"</formula>
    </cfRule>
  </conditionalFormatting>
  <pageMargins left="0.70866141732283472" right="0.70866141732283472" top="0.74803149606299213" bottom="0.74803149606299213" header="0.31496062992125984" footer="0.31496062992125984"/>
  <pageSetup paperSize="9" scale="40"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85"/>
  <sheetViews>
    <sheetView topLeftCell="A43" workbookViewId="0">
      <selection activeCell="A3" sqref="A3:F4"/>
    </sheetView>
  </sheetViews>
  <sheetFormatPr baseColWidth="10" defaultColWidth="15" defaultRowHeight="12.75" x14ac:dyDescent="0.25"/>
  <cols>
    <col min="1" max="1" width="7.5703125" style="1" customWidth="1"/>
    <col min="2" max="2" width="52.140625" style="1" customWidth="1"/>
    <col min="3" max="4" width="8.7109375" style="1" customWidth="1"/>
    <col min="5" max="5" width="12.7109375" style="1" customWidth="1"/>
    <col min="6" max="6" width="15.7109375" style="1" customWidth="1"/>
    <col min="7" max="7" width="15" style="1"/>
    <col min="8" max="8" width="15.28515625" style="1" bestFit="1" customWidth="1"/>
    <col min="9" max="10" width="15" style="1"/>
    <col min="11" max="11" width="16.7109375" style="1" bestFit="1" customWidth="1"/>
    <col min="12" max="16384" width="15" style="1"/>
  </cols>
  <sheetData>
    <row r="1" spans="1:6" x14ac:dyDescent="0.25">
      <c r="A1" s="269" t="s">
        <v>85</v>
      </c>
      <c r="B1" s="269"/>
      <c r="C1" s="269"/>
      <c r="D1" s="269"/>
      <c r="E1" s="269"/>
      <c r="F1" s="269"/>
    </row>
    <row r="2" spans="1:6" x14ac:dyDescent="0.25">
      <c r="A2" s="269"/>
      <c r="B2" s="269"/>
      <c r="C2" s="269"/>
      <c r="D2" s="269"/>
      <c r="E2" s="269"/>
      <c r="F2" s="269"/>
    </row>
    <row r="3" spans="1:6" ht="18" customHeight="1" x14ac:dyDescent="0.25">
      <c r="A3" s="270" t="s">
        <v>63</v>
      </c>
      <c r="B3" s="270"/>
      <c r="C3" s="270"/>
      <c r="D3" s="270"/>
      <c r="E3" s="270"/>
      <c r="F3" s="270"/>
    </row>
    <row r="4" spans="1:6" ht="59.25" customHeight="1" x14ac:dyDescent="0.25">
      <c r="A4" s="270"/>
      <c r="B4" s="270"/>
      <c r="C4" s="270"/>
      <c r="D4" s="270"/>
      <c r="E4" s="270"/>
      <c r="F4" s="270"/>
    </row>
    <row r="5" spans="1:6" x14ac:dyDescent="0.25">
      <c r="A5" s="270"/>
      <c r="B5" s="270"/>
      <c r="C5" s="270"/>
      <c r="D5" s="270"/>
      <c r="E5" s="270"/>
      <c r="F5" s="270"/>
    </row>
    <row r="6" spans="1:6" ht="15" customHeight="1" x14ac:dyDescent="0.25">
      <c r="A6" s="271" t="s">
        <v>88</v>
      </c>
      <c r="B6" s="271"/>
      <c r="C6" s="271"/>
      <c r="D6" s="271"/>
      <c r="E6" s="271"/>
      <c r="F6" s="271"/>
    </row>
    <row r="7" spans="1:6" x14ac:dyDescent="0.25">
      <c r="A7" s="13" t="s">
        <v>0</v>
      </c>
      <c r="B7" s="13" t="s">
        <v>66</v>
      </c>
      <c r="C7" s="13" t="s">
        <v>4</v>
      </c>
      <c r="D7" s="13" t="s">
        <v>1</v>
      </c>
      <c r="E7" s="13" t="s">
        <v>64</v>
      </c>
      <c r="F7" s="13" t="s">
        <v>65</v>
      </c>
    </row>
    <row r="8" spans="1:6" x14ac:dyDescent="0.25">
      <c r="A8" s="13">
        <v>1</v>
      </c>
      <c r="B8" s="2" t="s">
        <v>50</v>
      </c>
      <c r="C8" s="13"/>
      <c r="D8" s="13"/>
      <c r="E8" s="13"/>
      <c r="F8" s="13"/>
    </row>
    <row r="9" spans="1:6" ht="51" x14ac:dyDescent="0.25">
      <c r="A9" s="14">
        <v>1.01</v>
      </c>
      <c r="B9" s="15" t="s">
        <v>45</v>
      </c>
      <c r="C9" s="14" t="s">
        <v>2</v>
      </c>
      <c r="D9" s="14">
        <v>4</v>
      </c>
      <c r="E9" s="16"/>
      <c r="F9" s="16"/>
    </row>
    <row r="10" spans="1:6" ht="51" x14ac:dyDescent="0.25">
      <c r="A10" s="14">
        <v>1.02</v>
      </c>
      <c r="B10" s="15" t="s">
        <v>46</v>
      </c>
      <c r="C10" s="14" t="s">
        <v>2</v>
      </c>
      <c r="D10" s="14">
        <v>4</v>
      </c>
      <c r="E10" s="16"/>
      <c r="F10" s="16"/>
    </row>
    <row r="11" spans="1:6" ht="76.5" x14ac:dyDescent="0.25">
      <c r="A11" s="14">
        <v>1.03</v>
      </c>
      <c r="B11" s="15" t="s">
        <v>47</v>
      </c>
      <c r="C11" s="14" t="s">
        <v>2</v>
      </c>
      <c r="D11" s="14">
        <v>4</v>
      </c>
      <c r="E11" s="16"/>
      <c r="F11" s="16"/>
    </row>
    <row r="12" spans="1:6" ht="76.5" x14ac:dyDescent="0.25">
      <c r="A12" s="14">
        <v>1.04</v>
      </c>
      <c r="B12" s="15" t="s">
        <v>6</v>
      </c>
      <c r="C12" s="14" t="s">
        <v>2</v>
      </c>
      <c r="D12" s="14">
        <v>1</v>
      </c>
      <c r="E12" s="16"/>
      <c r="F12" s="16"/>
    </row>
    <row r="13" spans="1:6" ht="102" x14ac:dyDescent="0.25">
      <c r="A13" s="14">
        <v>1.05</v>
      </c>
      <c r="B13" s="15" t="s">
        <v>20</v>
      </c>
      <c r="C13" s="14" t="s">
        <v>2</v>
      </c>
      <c r="D13" s="14">
        <v>40</v>
      </c>
      <c r="E13" s="16"/>
      <c r="F13" s="16"/>
    </row>
    <row r="14" spans="1:6" ht="102" x14ac:dyDescent="0.25">
      <c r="A14" s="14">
        <v>1.06</v>
      </c>
      <c r="B14" s="15" t="s">
        <v>67</v>
      </c>
      <c r="C14" s="14" t="s">
        <v>2</v>
      </c>
      <c r="D14" s="14">
        <v>43</v>
      </c>
      <c r="E14" s="16"/>
      <c r="F14" s="16"/>
    </row>
    <row r="15" spans="1:6" ht="25.5" x14ac:dyDescent="0.25">
      <c r="A15" s="14">
        <v>1.07</v>
      </c>
      <c r="B15" s="15" t="s">
        <v>44</v>
      </c>
      <c r="C15" s="14" t="s">
        <v>7</v>
      </c>
      <c r="D15" s="14">
        <v>80</v>
      </c>
      <c r="E15" s="16"/>
      <c r="F15" s="16"/>
    </row>
    <row r="16" spans="1:6" ht="25.5" x14ac:dyDescent="0.25">
      <c r="A16" s="14">
        <v>1.08</v>
      </c>
      <c r="B16" s="15" t="s">
        <v>21</v>
      </c>
      <c r="C16" s="14" t="s">
        <v>7</v>
      </c>
      <c r="D16" s="14">
        <v>80</v>
      </c>
      <c r="E16" s="16"/>
      <c r="F16" s="16"/>
    </row>
    <row r="17" spans="1:13" ht="76.5" x14ac:dyDescent="0.25">
      <c r="A17" s="14">
        <v>1.0900000000000001</v>
      </c>
      <c r="B17" s="15" t="s">
        <v>8</v>
      </c>
      <c r="C17" s="14" t="s">
        <v>2</v>
      </c>
      <c r="D17" s="14">
        <v>4</v>
      </c>
      <c r="E17" s="17"/>
      <c r="F17" s="16"/>
    </row>
    <row r="18" spans="1:13" ht="25.5" x14ac:dyDescent="0.25">
      <c r="A18" s="14">
        <v>1.1000000000000001</v>
      </c>
      <c r="B18" s="15" t="s">
        <v>48</v>
      </c>
      <c r="C18" s="14" t="s">
        <v>2</v>
      </c>
      <c r="D18" s="14">
        <v>4</v>
      </c>
      <c r="E18" s="16"/>
      <c r="F18" s="16"/>
    </row>
    <row r="19" spans="1:13" ht="51" x14ac:dyDescent="0.25">
      <c r="A19" s="14">
        <v>1.1100000000000001</v>
      </c>
      <c r="B19" s="15" t="s">
        <v>9</v>
      </c>
      <c r="C19" s="14" t="s">
        <v>2</v>
      </c>
      <c r="D19" s="14">
        <v>4</v>
      </c>
      <c r="E19" s="17"/>
      <c r="F19" s="16"/>
    </row>
    <row r="20" spans="1:13" ht="25.5" x14ac:dyDescent="0.25">
      <c r="A20" s="14">
        <v>1.1200000000000001</v>
      </c>
      <c r="B20" s="15" t="s">
        <v>49</v>
      </c>
      <c r="C20" s="14" t="s">
        <v>2</v>
      </c>
      <c r="D20" s="14">
        <v>4</v>
      </c>
      <c r="E20" s="16"/>
      <c r="F20" s="16"/>
    </row>
    <row r="21" spans="1:13" ht="25.5" x14ac:dyDescent="0.25">
      <c r="A21" s="14">
        <v>1.1299999999999999</v>
      </c>
      <c r="B21" s="15" t="s">
        <v>5</v>
      </c>
      <c r="C21" s="14" t="s">
        <v>7</v>
      </c>
      <c r="D21" s="14">
        <v>140</v>
      </c>
      <c r="E21" s="16"/>
      <c r="F21" s="16"/>
    </row>
    <row r="22" spans="1:13" ht="51" x14ac:dyDescent="0.25">
      <c r="A22" s="14">
        <v>1.1399999999999999</v>
      </c>
      <c r="B22" s="15" t="s">
        <v>10</v>
      </c>
      <c r="C22" s="14" t="s">
        <v>7</v>
      </c>
      <c r="D22" s="14">
        <v>90</v>
      </c>
      <c r="E22" s="16"/>
      <c r="F22" s="16"/>
    </row>
    <row r="23" spans="1:13" ht="25.5" x14ac:dyDescent="0.25">
      <c r="A23" s="14">
        <v>1.1499999999999999</v>
      </c>
      <c r="B23" s="15" t="s">
        <v>11</v>
      </c>
      <c r="C23" s="14" t="s">
        <v>2</v>
      </c>
      <c r="D23" s="14">
        <v>1</v>
      </c>
      <c r="E23" s="17"/>
      <c r="F23" s="16"/>
    </row>
    <row r="24" spans="1:13" x14ac:dyDescent="0.25">
      <c r="A24" s="14">
        <v>1.1599999999999999</v>
      </c>
      <c r="B24" s="15" t="s">
        <v>53</v>
      </c>
      <c r="C24" s="14" t="s">
        <v>12</v>
      </c>
      <c r="D24" s="14">
        <v>1</v>
      </c>
      <c r="E24" s="17"/>
      <c r="F24" s="16"/>
    </row>
    <row r="25" spans="1:13" ht="38.25" x14ac:dyDescent="0.25">
      <c r="A25" s="14">
        <v>1.17</v>
      </c>
      <c r="B25" s="18" t="s">
        <v>42</v>
      </c>
      <c r="C25" s="14" t="s">
        <v>2</v>
      </c>
      <c r="D25" s="14">
        <v>1</v>
      </c>
      <c r="E25" s="19"/>
      <c r="F25" s="16"/>
    </row>
    <row r="26" spans="1:13" ht="38.25" x14ac:dyDescent="0.25">
      <c r="A26" s="14">
        <v>1.18</v>
      </c>
      <c r="B26" s="15" t="s">
        <v>52</v>
      </c>
      <c r="C26" s="14" t="s">
        <v>2</v>
      </c>
      <c r="D26" s="14">
        <v>2</v>
      </c>
      <c r="E26" s="17"/>
      <c r="F26" s="16"/>
      <c r="I26" s="3">
        <f>2300000-E26</f>
        <v>2300000</v>
      </c>
      <c r="J26" s="4"/>
      <c r="K26" s="4"/>
      <c r="L26" s="4"/>
      <c r="M26" s="4"/>
    </row>
    <row r="27" spans="1:13" x14ac:dyDescent="0.25">
      <c r="A27" s="14">
        <v>1.19</v>
      </c>
      <c r="B27" s="15" t="s">
        <v>55</v>
      </c>
      <c r="C27" s="14" t="s">
        <v>56</v>
      </c>
      <c r="D27" s="14">
        <v>64</v>
      </c>
      <c r="E27" s="17"/>
      <c r="F27" s="16"/>
      <c r="I27" s="3"/>
      <c r="J27" s="4"/>
      <c r="K27" s="4"/>
      <c r="L27" s="4"/>
      <c r="M27" s="4"/>
    </row>
    <row r="28" spans="1:13" ht="25.5" x14ac:dyDescent="0.25">
      <c r="A28" s="43" t="s">
        <v>13</v>
      </c>
      <c r="B28" s="15" t="s">
        <v>57</v>
      </c>
      <c r="C28" s="14" t="s">
        <v>54</v>
      </c>
      <c r="D28" s="20">
        <v>120</v>
      </c>
      <c r="E28" s="17"/>
      <c r="F28" s="16"/>
      <c r="I28" s="4"/>
      <c r="J28" s="4"/>
      <c r="K28" s="4"/>
      <c r="L28" s="4">
        <f>1021000/8500</f>
        <v>120.11764705882354</v>
      </c>
      <c r="M28" s="4"/>
    </row>
    <row r="29" spans="1:13" x14ac:dyDescent="0.25">
      <c r="A29" s="14">
        <v>1.21</v>
      </c>
      <c r="B29" s="15" t="s">
        <v>62</v>
      </c>
      <c r="C29" s="14" t="s">
        <v>12</v>
      </c>
      <c r="D29" s="20">
        <v>1</v>
      </c>
      <c r="E29" s="17"/>
      <c r="F29" s="16"/>
      <c r="I29" s="4"/>
      <c r="J29" s="4"/>
      <c r="K29" s="4"/>
      <c r="L29" s="4"/>
      <c r="M29" s="4"/>
    </row>
    <row r="30" spans="1:13" x14ac:dyDescent="0.25">
      <c r="A30" s="14"/>
      <c r="B30" s="21" t="s">
        <v>41</v>
      </c>
      <c r="C30" s="13"/>
      <c r="D30" s="13"/>
      <c r="E30" s="22"/>
      <c r="F30" s="22"/>
      <c r="I30" s="4"/>
      <c r="J30" s="4"/>
      <c r="K30" s="4"/>
      <c r="L30" s="4"/>
      <c r="M30" s="4"/>
    </row>
    <row r="31" spans="1:13" x14ac:dyDescent="0.25">
      <c r="A31" s="13">
        <v>2</v>
      </c>
      <c r="B31" s="41" t="s">
        <v>51</v>
      </c>
      <c r="C31" s="13"/>
      <c r="D31" s="13"/>
      <c r="E31" s="22"/>
      <c r="F31" s="22"/>
      <c r="I31" s="4"/>
      <c r="J31" s="4"/>
      <c r="K31" s="4"/>
      <c r="L31" s="4"/>
      <c r="M31" s="4"/>
    </row>
    <row r="32" spans="1:13" ht="38.25" x14ac:dyDescent="0.25">
      <c r="A32" s="14">
        <v>2.0099999999999998</v>
      </c>
      <c r="B32" s="15" t="s">
        <v>3</v>
      </c>
      <c r="C32" s="14" t="s">
        <v>2</v>
      </c>
      <c r="D32" s="14">
        <v>1</v>
      </c>
      <c r="E32" s="19"/>
      <c r="F32" s="16"/>
      <c r="I32" s="4"/>
      <c r="J32" s="4"/>
      <c r="K32" s="4"/>
      <c r="L32" s="5"/>
      <c r="M32" s="4"/>
    </row>
    <row r="33" spans="1:13" ht="76.5" x14ac:dyDescent="0.25">
      <c r="A33" s="14">
        <v>2.02</v>
      </c>
      <c r="B33" s="15" t="s">
        <v>22</v>
      </c>
      <c r="C33" s="14" t="s">
        <v>2</v>
      </c>
      <c r="D33" s="14">
        <v>60</v>
      </c>
      <c r="E33" s="16"/>
      <c r="F33" s="16"/>
      <c r="I33" s="4"/>
      <c r="J33" s="4"/>
      <c r="K33" s="4"/>
      <c r="L33" s="4"/>
      <c r="M33" s="4"/>
    </row>
    <row r="34" spans="1:13" ht="76.5" x14ac:dyDescent="0.25">
      <c r="A34" s="14">
        <v>2.0299999999999998</v>
      </c>
      <c r="B34" s="15" t="s">
        <v>15</v>
      </c>
      <c r="C34" s="14" t="s">
        <v>2</v>
      </c>
      <c r="D34" s="14">
        <v>6</v>
      </c>
      <c r="E34" s="16"/>
      <c r="F34" s="16"/>
    </row>
    <row r="35" spans="1:13" ht="25.5" x14ac:dyDescent="0.25">
      <c r="A35" s="14">
        <v>2.04</v>
      </c>
      <c r="B35" s="18" t="s">
        <v>16</v>
      </c>
      <c r="C35" s="14" t="s">
        <v>7</v>
      </c>
      <c r="D35" s="14">
        <v>2135</v>
      </c>
      <c r="E35" s="16"/>
      <c r="F35" s="16"/>
    </row>
    <row r="36" spans="1:13" ht="25.5" x14ac:dyDescent="0.25">
      <c r="A36" s="14">
        <v>2.0499999999999998</v>
      </c>
      <c r="B36" s="18" t="s">
        <v>17</v>
      </c>
      <c r="C36" s="23" t="s">
        <v>2</v>
      </c>
      <c r="D36" s="14">
        <v>72</v>
      </c>
      <c r="E36" s="24"/>
      <c r="F36" s="16"/>
    </row>
    <row r="37" spans="1:13" ht="25.5" x14ac:dyDescent="0.25">
      <c r="A37" s="14">
        <v>2.06</v>
      </c>
      <c r="B37" s="18" t="s">
        <v>18</v>
      </c>
      <c r="C37" s="14" t="s">
        <v>2</v>
      </c>
      <c r="D37" s="14">
        <v>72</v>
      </c>
      <c r="E37" s="24"/>
      <c r="F37" s="16"/>
      <c r="I37" s="6"/>
    </row>
    <row r="38" spans="1:13" x14ac:dyDescent="0.25">
      <c r="A38" s="14">
        <v>2.0699999999999998</v>
      </c>
      <c r="B38" s="15" t="s">
        <v>14</v>
      </c>
      <c r="C38" s="14" t="s">
        <v>2</v>
      </c>
      <c r="D38" s="14">
        <v>72</v>
      </c>
      <c r="E38" s="17"/>
      <c r="F38" s="16"/>
    </row>
    <row r="39" spans="1:13" x14ac:dyDescent="0.25">
      <c r="A39" s="14"/>
      <c r="B39" s="40" t="s">
        <v>60</v>
      </c>
      <c r="C39" s="14"/>
      <c r="D39" s="14"/>
      <c r="E39" s="24"/>
      <c r="F39" s="22"/>
    </row>
    <row r="40" spans="1:13" ht="25.5" x14ac:dyDescent="0.25">
      <c r="A40" s="26">
        <v>3</v>
      </c>
      <c r="B40" s="42" t="s">
        <v>61</v>
      </c>
      <c r="C40" s="27"/>
      <c r="D40" s="28"/>
      <c r="E40" s="29"/>
      <c r="F40" s="29"/>
    </row>
    <row r="41" spans="1:13" x14ac:dyDescent="0.25">
      <c r="A41" s="14">
        <v>3.01</v>
      </c>
      <c r="B41" s="18" t="s">
        <v>23</v>
      </c>
      <c r="C41" s="30" t="s">
        <v>2</v>
      </c>
      <c r="D41" s="30">
        <v>4</v>
      </c>
      <c r="E41" s="31"/>
      <c r="F41" s="16"/>
    </row>
    <row r="42" spans="1:13" ht="25.5" x14ac:dyDescent="0.25">
      <c r="A42" s="14">
        <v>3.02</v>
      </c>
      <c r="B42" s="18" t="s">
        <v>24</v>
      </c>
      <c r="C42" s="30" t="s">
        <v>2</v>
      </c>
      <c r="D42" s="30">
        <v>4</v>
      </c>
      <c r="E42" s="31"/>
      <c r="F42" s="16"/>
    </row>
    <row r="43" spans="1:13" x14ac:dyDescent="0.25">
      <c r="A43" s="14">
        <v>3.03</v>
      </c>
      <c r="B43" s="32" t="s">
        <v>25</v>
      </c>
      <c r="C43" s="30" t="s">
        <v>7</v>
      </c>
      <c r="D43" s="30">
        <v>130</v>
      </c>
      <c r="E43" s="31"/>
      <c r="F43" s="16"/>
    </row>
    <row r="44" spans="1:13" x14ac:dyDescent="0.25">
      <c r="A44" s="14">
        <v>3.04</v>
      </c>
      <c r="B44" s="18" t="s">
        <v>43</v>
      </c>
      <c r="C44" s="30" t="s">
        <v>7</v>
      </c>
      <c r="D44" s="30">
        <v>100</v>
      </c>
      <c r="E44" s="31"/>
      <c r="F44" s="16"/>
    </row>
    <row r="45" spans="1:13" x14ac:dyDescent="0.25">
      <c r="A45" s="14">
        <v>3.05</v>
      </c>
      <c r="B45" s="18" t="s">
        <v>26</v>
      </c>
      <c r="C45" s="30" t="s">
        <v>2</v>
      </c>
      <c r="D45" s="30">
        <v>60</v>
      </c>
      <c r="E45" s="31"/>
      <c r="F45" s="16"/>
    </row>
    <row r="46" spans="1:13" x14ac:dyDescent="0.25">
      <c r="A46" s="14">
        <v>3.06</v>
      </c>
      <c r="B46" s="18" t="s">
        <v>27</v>
      </c>
      <c r="C46" s="30" t="s">
        <v>2</v>
      </c>
      <c r="D46" s="33">
        <v>12</v>
      </c>
      <c r="E46" s="31"/>
      <c r="F46" s="16"/>
    </row>
    <row r="47" spans="1:13" x14ac:dyDescent="0.25">
      <c r="A47" s="14">
        <v>3.07</v>
      </c>
      <c r="B47" s="18" t="s">
        <v>28</v>
      </c>
      <c r="C47" s="30" t="s">
        <v>2</v>
      </c>
      <c r="D47" s="33">
        <v>12</v>
      </c>
      <c r="E47" s="31"/>
      <c r="F47" s="16"/>
    </row>
    <row r="48" spans="1:13" x14ac:dyDescent="0.25">
      <c r="A48" s="14">
        <v>3.08</v>
      </c>
      <c r="B48" s="18" t="s">
        <v>29</v>
      </c>
      <c r="C48" s="30" t="s">
        <v>2</v>
      </c>
      <c r="D48" s="30">
        <v>4</v>
      </c>
      <c r="E48" s="31"/>
      <c r="F48" s="16"/>
    </row>
    <row r="49" spans="1:12" x14ac:dyDescent="0.25">
      <c r="A49" s="14">
        <v>3.09</v>
      </c>
      <c r="B49" s="18" t="s">
        <v>30</v>
      </c>
      <c r="C49" s="30" t="s">
        <v>2</v>
      </c>
      <c r="D49" s="30">
        <v>2</v>
      </c>
      <c r="E49" s="31"/>
      <c r="F49" s="16"/>
    </row>
    <row r="50" spans="1:12" x14ac:dyDescent="0.25">
      <c r="A50" s="43" t="s">
        <v>40</v>
      </c>
      <c r="B50" s="18" t="s">
        <v>31</v>
      </c>
      <c r="C50" s="30" t="s">
        <v>2</v>
      </c>
      <c r="D50" s="30">
        <v>4</v>
      </c>
      <c r="E50" s="31"/>
      <c r="F50" s="16"/>
    </row>
    <row r="51" spans="1:12" x14ac:dyDescent="0.25">
      <c r="A51" s="14">
        <v>3.11</v>
      </c>
      <c r="B51" s="32" t="s">
        <v>32</v>
      </c>
      <c r="C51" s="30" t="s">
        <v>2</v>
      </c>
      <c r="D51" s="30">
        <v>8</v>
      </c>
      <c r="E51" s="31"/>
      <c r="F51" s="16"/>
    </row>
    <row r="52" spans="1:12" x14ac:dyDescent="0.25">
      <c r="A52" s="14">
        <v>3.12</v>
      </c>
      <c r="B52" s="18" t="s">
        <v>33</v>
      </c>
      <c r="C52" s="30" t="s">
        <v>2</v>
      </c>
      <c r="D52" s="30">
        <v>8</v>
      </c>
      <c r="E52" s="31"/>
      <c r="F52" s="16"/>
    </row>
    <row r="53" spans="1:12" ht="25.5" x14ac:dyDescent="0.25">
      <c r="A53" s="14">
        <v>3.13</v>
      </c>
      <c r="B53" s="18" t="s">
        <v>34</v>
      </c>
      <c r="C53" s="30" t="s">
        <v>2</v>
      </c>
      <c r="D53" s="30">
        <v>16</v>
      </c>
      <c r="E53" s="31"/>
      <c r="F53" s="16"/>
      <c r="J53" s="7"/>
      <c r="K53" s="7"/>
      <c r="L53" s="7"/>
    </row>
    <row r="54" spans="1:12" ht="25.5" x14ac:dyDescent="0.25">
      <c r="A54" s="14">
        <v>3.14</v>
      </c>
      <c r="B54" s="18" t="s">
        <v>35</v>
      </c>
      <c r="C54" s="30" t="s">
        <v>19</v>
      </c>
      <c r="D54" s="30">
        <v>2</v>
      </c>
      <c r="E54" s="31"/>
      <c r="F54" s="16"/>
      <c r="J54" s="7"/>
      <c r="K54" s="8"/>
      <c r="L54" s="7"/>
    </row>
    <row r="55" spans="1:12" ht="38.25" x14ac:dyDescent="0.25">
      <c r="A55" s="14">
        <v>3.15</v>
      </c>
      <c r="B55" s="18" t="s">
        <v>83</v>
      </c>
      <c r="C55" s="30" t="s">
        <v>7</v>
      </c>
      <c r="D55" s="30">
        <v>140</v>
      </c>
      <c r="E55" s="31"/>
      <c r="F55" s="16"/>
      <c r="J55" s="7"/>
      <c r="K55" s="8"/>
      <c r="L55" s="7"/>
    </row>
    <row r="56" spans="1:12" x14ac:dyDescent="0.25">
      <c r="A56" s="14"/>
      <c r="B56" s="44" t="s">
        <v>41</v>
      </c>
      <c r="C56" s="27"/>
      <c r="D56" s="27"/>
      <c r="E56" s="34"/>
      <c r="F56" s="34"/>
      <c r="J56" s="7"/>
      <c r="K56" s="8"/>
      <c r="L56" s="7"/>
    </row>
    <row r="57" spans="1:12" x14ac:dyDescent="0.25">
      <c r="A57" s="13">
        <v>4</v>
      </c>
      <c r="B57" s="25" t="s">
        <v>76</v>
      </c>
      <c r="C57" s="30"/>
      <c r="D57" s="30"/>
      <c r="E57" s="31"/>
      <c r="F57" s="16"/>
      <c r="J57" s="7"/>
      <c r="K57" s="8"/>
      <c r="L57" s="7"/>
    </row>
    <row r="58" spans="1:12" x14ac:dyDescent="0.25">
      <c r="A58" s="14">
        <v>4.01</v>
      </c>
      <c r="B58" s="18" t="s">
        <v>68</v>
      </c>
      <c r="C58" s="30" t="s">
        <v>69</v>
      </c>
      <c r="D58" s="30">
        <v>360</v>
      </c>
      <c r="E58" s="31"/>
      <c r="F58" s="16"/>
      <c r="J58" s="7"/>
      <c r="K58" s="8"/>
      <c r="L58" s="7"/>
    </row>
    <row r="59" spans="1:12" ht="25.5" x14ac:dyDescent="0.25">
      <c r="A59" s="14">
        <v>4.0199999999999996</v>
      </c>
      <c r="B59" s="18" t="s">
        <v>79</v>
      </c>
      <c r="C59" s="30" t="s">
        <v>69</v>
      </c>
      <c r="D59" s="30">
        <v>360</v>
      </c>
      <c r="E59" s="31"/>
      <c r="F59" s="16"/>
      <c r="J59" s="7"/>
      <c r="K59" s="8"/>
      <c r="L59" s="7"/>
    </row>
    <row r="60" spans="1:12" x14ac:dyDescent="0.25">
      <c r="A60" s="14">
        <v>4.03</v>
      </c>
      <c r="B60" s="18" t="s">
        <v>70</v>
      </c>
      <c r="C60" s="30" t="s">
        <v>4</v>
      </c>
      <c r="D60" s="30">
        <v>4</v>
      </c>
      <c r="E60" s="31"/>
      <c r="F60" s="16"/>
      <c r="J60" s="7"/>
      <c r="K60" s="8"/>
      <c r="L60" s="7"/>
    </row>
    <row r="61" spans="1:12" x14ac:dyDescent="0.25">
      <c r="A61" s="14">
        <v>4.04</v>
      </c>
      <c r="B61" s="18" t="s">
        <v>58</v>
      </c>
      <c r="C61" s="30" t="s">
        <v>4</v>
      </c>
      <c r="D61" s="30">
        <v>4</v>
      </c>
      <c r="E61" s="31"/>
      <c r="F61" s="16"/>
      <c r="J61" s="7"/>
      <c r="K61" s="8"/>
      <c r="L61" s="7"/>
    </row>
    <row r="62" spans="1:12" x14ac:dyDescent="0.25">
      <c r="A62" s="14">
        <v>4.05</v>
      </c>
      <c r="B62" s="18" t="s">
        <v>59</v>
      </c>
      <c r="C62" s="30" t="s">
        <v>4</v>
      </c>
      <c r="D62" s="30">
        <v>38</v>
      </c>
      <c r="E62" s="31"/>
      <c r="F62" s="16"/>
      <c r="J62" s="7"/>
      <c r="K62" s="8"/>
      <c r="L62" s="7"/>
    </row>
    <row r="63" spans="1:12" ht="38.25" x14ac:dyDescent="0.25">
      <c r="A63" s="14">
        <v>4.0599999999999996</v>
      </c>
      <c r="B63" s="18" t="s">
        <v>81</v>
      </c>
      <c r="C63" s="30" t="s">
        <v>71</v>
      </c>
      <c r="D63" s="30">
        <v>108</v>
      </c>
      <c r="E63" s="31"/>
      <c r="F63" s="16"/>
      <c r="J63" s="7"/>
      <c r="K63" s="8"/>
      <c r="L63" s="7"/>
    </row>
    <row r="64" spans="1:12" ht="25.5" x14ac:dyDescent="0.25">
      <c r="A64" s="14">
        <v>4.07</v>
      </c>
      <c r="B64" s="18" t="s">
        <v>72</v>
      </c>
      <c r="C64" s="30" t="s">
        <v>4</v>
      </c>
      <c r="D64" s="30">
        <v>120</v>
      </c>
      <c r="E64" s="31"/>
      <c r="F64" s="16"/>
      <c r="J64" s="7"/>
      <c r="K64" s="8"/>
      <c r="L64" s="7"/>
    </row>
    <row r="65" spans="1:12" ht="25.5" x14ac:dyDescent="0.25">
      <c r="A65" s="14">
        <v>4.08</v>
      </c>
      <c r="B65" s="18" t="s">
        <v>80</v>
      </c>
      <c r="C65" s="30" t="s">
        <v>4</v>
      </c>
      <c r="D65" s="30">
        <v>5</v>
      </c>
      <c r="E65" s="31"/>
      <c r="F65" s="16"/>
      <c r="J65" s="7"/>
      <c r="K65" s="8"/>
      <c r="L65" s="7"/>
    </row>
    <row r="66" spans="1:12" ht="25.5" x14ac:dyDescent="0.25">
      <c r="A66" s="14">
        <v>4.09</v>
      </c>
      <c r="B66" s="18" t="s">
        <v>82</v>
      </c>
      <c r="C66" s="30" t="s">
        <v>69</v>
      </c>
      <c r="D66" s="30">
        <v>9</v>
      </c>
      <c r="E66" s="31"/>
      <c r="F66" s="16"/>
      <c r="J66" s="7"/>
      <c r="K66" s="8"/>
      <c r="L66" s="7"/>
    </row>
    <row r="67" spans="1:12" x14ac:dyDescent="0.25">
      <c r="A67" s="43" t="s">
        <v>84</v>
      </c>
      <c r="B67" s="18" t="s">
        <v>73</v>
      </c>
      <c r="C67" s="30" t="s">
        <v>4</v>
      </c>
      <c r="D67" s="30">
        <v>38</v>
      </c>
      <c r="E67" s="31"/>
      <c r="F67" s="16"/>
      <c r="J67" s="7"/>
      <c r="K67" s="8"/>
      <c r="L67" s="7"/>
    </row>
    <row r="68" spans="1:12" x14ac:dyDescent="0.25">
      <c r="A68" s="14">
        <v>4.1100000000000003</v>
      </c>
      <c r="B68" s="18" t="s">
        <v>74</v>
      </c>
      <c r="C68" s="30" t="s">
        <v>4</v>
      </c>
      <c r="D68" s="30">
        <v>2</v>
      </c>
      <c r="E68" s="31"/>
      <c r="F68" s="16"/>
      <c r="J68" s="7"/>
      <c r="K68" s="8"/>
      <c r="L68" s="7"/>
    </row>
    <row r="69" spans="1:12" ht="25.5" x14ac:dyDescent="0.25">
      <c r="A69" s="14">
        <v>4.12</v>
      </c>
      <c r="B69" s="18" t="s">
        <v>75</v>
      </c>
      <c r="C69" s="30" t="s">
        <v>4</v>
      </c>
      <c r="D69" s="30">
        <v>3</v>
      </c>
      <c r="E69" s="31"/>
      <c r="F69" s="16"/>
      <c r="J69" s="7"/>
      <c r="K69" s="8"/>
      <c r="L69" s="7"/>
    </row>
    <row r="70" spans="1:12" x14ac:dyDescent="0.25">
      <c r="A70" s="14"/>
      <c r="B70" s="44" t="s">
        <v>41</v>
      </c>
      <c r="C70" s="30"/>
      <c r="D70" s="30"/>
      <c r="E70" s="31"/>
      <c r="F70" s="22"/>
      <c r="J70" s="7"/>
      <c r="K70" s="8"/>
      <c r="L70" s="7"/>
    </row>
    <row r="71" spans="1:12" x14ac:dyDescent="0.25">
      <c r="A71" s="14"/>
      <c r="B71" s="18"/>
      <c r="C71" s="30"/>
      <c r="D71" s="30"/>
      <c r="E71" s="31"/>
      <c r="F71" s="16"/>
      <c r="J71" s="7"/>
      <c r="K71" s="8"/>
      <c r="L71" s="7"/>
    </row>
    <row r="72" spans="1:12" x14ac:dyDescent="0.25">
      <c r="A72" s="14"/>
      <c r="B72" s="2" t="s">
        <v>36</v>
      </c>
      <c r="C72" s="14"/>
      <c r="D72" s="14"/>
      <c r="E72" s="16"/>
      <c r="F72" s="22"/>
      <c r="J72" s="7"/>
      <c r="K72" s="8"/>
      <c r="L72" s="7"/>
    </row>
    <row r="73" spans="1:12" x14ac:dyDescent="0.25">
      <c r="A73" s="14"/>
      <c r="B73" s="45" t="s">
        <v>77</v>
      </c>
      <c r="C73" s="35">
        <v>0.17</v>
      </c>
      <c r="D73" s="14"/>
      <c r="E73" s="16"/>
      <c r="F73" s="16"/>
      <c r="J73" s="7"/>
      <c r="K73" s="8"/>
      <c r="L73" s="7"/>
    </row>
    <row r="74" spans="1:12" x14ac:dyDescent="0.25">
      <c r="A74" s="14"/>
      <c r="B74" s="45" t="s">
        <v>37</v>
      </c>
      <c r="C74" s="35">
        <v>0.05</v>
      </c>
      <c r="D74" s="14"/>
      <c r="E74" s="16"/>
      <c r="F74" s="16"/>
      <c r="J74" s="7"/>
      <c r="K74" s="8"/>
      <c r="L74" s="7"/>
    </row>
    <row r="75" spans="1:12" x14ac:dyDescent="0.25">
      <c r="A75" s="14"/>
      <c r="B75" s="45" t="s">
        <v>78</v>
      </c>
      <c r="C75" s="35">
        <v>0.03</v>
      </c>
      <c r="D75" s="14"/>
      <c r="E75" s="16"/>
      <c r="F75" s="16"/>
      <c r="J75" s="7"/>
      <c r="K75" s="8"/>
      <c r="L75" s="7"/>
    </row>
    <row r="76" spans="1:12" x14ac:dyDescent="0.25">
      <c r="A76" s="14"/>
      <c r="B76" s="36" t="s">
        <v>38</v>
      </c>
      <c r="C76" s="37">
        <v>0.25</v>
      </c>
      <c r="D76" s="14"/>
      <c r="E76" s="16"/>
      <c r="F76" s="22"/>
      <c r="J76" s="7"/>
      <c r="K76" s="8"/>
      <c r="L76" s="7"/>
    </row>
    <row r="77" spans="1:12" x14ac:dyDescent="0.25">
      <c r="A77" s="14"/>
      <c r="B77" s="46" t="s">
        <v>39</v>
      </c>
      <c r="C77" s="47">
        <v>0.19</v>
      </c>
      <c r="D77" s="14"/>
      <c r="E77" s="16"/>
      <c r="F77" s="16"/>
      <c r="J77" s="7"/>
      <c r="K77" s="8"/>
      <c r="L77" s="7"/>
    </row>
    <row r="78" spans="1:12" x14ac:dyDescent="0.25">
      <c r="A78" s="14"/>
      <c r="B78" s="38" t="s">
        <v>86</v>
      </c>
      <c r="C78" s="14"/>
      <c r="D78" s="39"/>
      <c r="E78" s="16"/>
      <c r="F78" s="22"/>
      <c r="H78" s="9"/>
      <c r="J78" s="7"/>
      <c r="K78" s="8"/>
      <c r="L78" s="7"/>
    </row>
    <row r="79" spans="1:12" x14ac:dyDescent="0.25">
      <c r="J79" s="7"/>
      <c r="K79" s="8"/>
      <c r="L79" s="7"/>
    </row>
    <row r="80" spans="1:12" ht="21.75" customHeight="1" x14ac:dyDescent="0.25">
      <c r="A80" s="10"/>
      <c r="B80" s="10"/>
      <c r="C80" s="10"/>
      <c r="D80" s="10"/>
      <c r="E80" s="10"/>
      <c r="F80" s="10"/>
      <c r="H80" s="9"/>
    </row>
    <row r="81" spans="1:8" ht="14.25" customHeight="1" x14ac:dyDescent="0.25">
      <c r="A81" s="10"/>
      <c r="B81" s="10"/>
      <c r="C81" s="10"/>
      <c r="D81" s="10"/>
      <c r="E81" s="10"/>
      <c r="F81" s="10"/>
      <c r="H81" s="9"/>
    </row>
    <row r="82" spans="1:8" ht="6" customHeight="1" x14ac:dyDescent="0.25"/>
    <row r="84" spans="1:8" x14ac:dyDescent="0.25">
      <c r="B84" s="11"/>
      <c r="D84" s="7"/>
      <c r="E84" s="7"/>
      <c r="F84" s="7"/>
    </row>
    <row r="85" spans="1:8" x14ac:dyDescent="0.25">
      <c r="B85" s="1" t="s">
        <v>87</v>
      </c>
      <c r="C85" s="12"/>
    </row>
  </sheetData>
  <mergeCells count="5">
    <mergeCell ref="A1:F1"/>
    <mergeCell ref="A2:F2"/>
    <mergeCell ref="A3:F4"/>
    <mergeCell ref="A5:F5"/>
    <mergeCell ref="A6:F6"/>
  </mergeCells>
  <pageMargins left="0.31496062992125984" right="0.11811023622047245" top="0.19685039370078741" bottom="0.35433070866141736" header="0.31496062992125984" footer="0.31496062992125984"/>
  <pageSetup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VERIFICACIÓN JURÍDICA 18</vt:lpstr>
      <vt:lpstr>VERIFICACION FINANCIERA</vt:lpstr>
      <vt:lpstr>VERIFICACION TECNICA</vt:lpstr>
      <vt:lpstr>VTE</vt:lpstr>
      <vt:lpstr>CALIFICACION PERSONAL</vt:lpstr>
      <vt:lpstr>PROPUESTA ECONOMICA</vt:lpstr>
      <vt:lpstr>'CALIFICACION PERSONAL'!Área_de_impresión</vt:lpstr>
      <vt:lpstr>'VERIFICACION TECNICA'!Área_de_impresión</vt:lpstr>
      <vt:lpstr>'VERIFICACION TECNICA'!formula</vt:lpstr>
      <vt:lpstr>'CALIFICACION PERSONAL'!Títulos_a_imprimir</vt:lpstr>
      <vt:lpstr>'VERIFICACION FINANCIERA'!Títulos_a_imprimir</vt:lpstr>
      <vt:lpstr>'VERIFICACION TECNICA'!Títulos_a_imprimir</vt:lpstr>
    </vt:vector>
  </TitlesOfParts>
  <Company>AmSavS Creation´s 2008</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CARLOS JULIO</cp:lastModifiedBy>
  <cp:lastPrinted>2017-09-05T21:11:09Z</cp:lastPrinted>
  <dcterms:created xsi:type="dcterms:W3CDTF">2009-02-06T14:59:26Z</dcterms:created>
  <dcterms:modified xsi:type="dcterms:W3CDTF">2018-06-29T01:05:27Z</dcterms:modified>
</cp:coreProperties>
</file>